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sussman\Box\Programs\Knowledge Center (Prizmah Admin)\Knowledge Center Resources\Coronavirus\"/>
    </mc:Choice>
  </mc:AlternateContent>
  <bookViews>
    <workbookView xWindow="0" yWindow="0" windowWidth="19200" windowHeight="7050"/>
  </bookViews>
  <sheets>
    <sheet name="Permitted Loan Calculation " sheetId="3" r:id="rId1"/>
    <sheet name="Forgiveness Worksheet" sheetId="1" r:id="rId2"/>
  </sheets>
  <definedNames>
    <definedName name="_xlnm.Print_Area" localSheetId="1">'Forgiveness Worksheet'!$B$3:$F$90</definedName>
    <definedName name="_xlnm.Print_Area" localSheetId="0">'Permitted Loan Calculation '!$A$1:$G$46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3" l="1"/>
  <c r="D30" i="3"/>
  <c r="D60" i="1" l="1"/>
  <c r="D22" i="1" l="1"/>
  <c r="D61" i="1" l="1"/>
  <c r="E64" i="1"/>
  <c r="D41" i="1" l="1"/>
  <c r="D44" i="1" s="1"/>
  <c r="D29" i="1"/>
  <c r="D34" i="1" l="1"/>
  <c r="E45" i="1" s="1"/>
  <c r="E75" i="1" l="1"/>
  <c r="E77" i="1" s="1"/>
  <c r="E50" i="1"/>
  <c r="E74" i="1" s="1"/>
  <c r="F33" i="3"/>
  <c r="D33" i="3"/>
  <c r="F20" i="3"/>
  <c r="D20" i="3"/>
  <c r="F13" i="3"/>
  <c r="F25" i="3" s="1"/>
  <c r="D13" i="3"/>
  <c r="D25" i="3" s="1"/>
  <c r="D34" i="3" l="1"/>
  <c r="D35" i="3" s="1"/>
  <c r="F34" i="3"/>
  <c r="F35" i="3" s="1"/>
  <c r="F36" i="3" s="1"/>
  <c r="F38" i="3" s="1"/>
  <c r="E10" i="1" l="1"/>
  <c r="D36" i="3"/>
  <c r="D38" i="3" s="1"/>
  <c r="E61" i="1"/>
  <c r="E65" i="1" l="1"/>
  <c r="E66" i="1" l="1"/>
  <c r="E68" i="1" s="1"/>
  <c r="D78" i="1" s="1"/>
  <c r="E78" i="1" l="1"/>
  <c r="E70" i="1"/>
</calcChain>
</file>

<file path=xl/sharedStrings.xml><?xml version="1.0" encoding="utf-8"?>
<sst xmlns="http://schemas.openxmlformats.org/spreadsheetml/2006/main" count="150" uniqueCount="108">
  <si>
    <t>Loan Forgiveness Amount</t>
  </si>
  <si>
    <t>LESS:  Required Reductions in Loan Forgiveness:</t>
  </si>
  <si>
    <t xml:space="preserve">            Monthly Average Full Time Equivalent ("FTE") Employees for the </t>
  </si>
  <si>
    <t xml:space="preserve">            % Reduction</t>
  </si>
  <si>
    <t xml:space="preserve">            Individual Employee Compensation Reduction in Excess of 25%</t>
  </si>
  <si>
    <t>Paycheck Protection Program</t>
  </si>
  <si>
    <t xml:space="preserve">               Compared to the Most Recent Full Quarter Before Origination of Loan***</t>
  </si>
  <si>
    <t xml:space="preserve">*** Compensation Reduction does not apply to any employee who, during any pay period in 2019, wages or salary at an annualized rate of pay in an amount of more than $100,000. </t>
  </si>
  <si>
    <t xml:space="preserve">               Monthly Average FTE's for the period January 1 to February 29, 2020**</t>
  </si>
  <si>
    <t xml:space="preserve">Calculates the estimated amount of Payroll Protection Program Loan eligibility </t>
  </si>
  <si>
    <t>Input numbers in all highlighted blue cells</t>
  </si>
  <si>
    <t>Included Payroll Costs</t>
  </si>
  <si>
    <t>Using the seasonal employer calculation</t>
  </si>
  <si>
    <t>(1a)</t>
  </si>
  <si>
    <t>Total commissions</t>
  </si>
  <si>
    <t>Total other compensation (including parsonage)</t>
  </si>
  <si>
    <t>Total cash tips or equivalents</t>
  </si>
  <si>
    <t xml:space="preserve"> (a)  Total salaries, wages, commissions and other compensation</t>
  </si>
  <si>
    <t>Monies paid by Employer:</t>
  </si>
  <si>
    <t xml:space="preserve">  Sick leave (including Covid 19 leave costs)</t>
  </si>
  <si>
    <t xml:space="preserve">  Medical leave (including Covid 19 leave costs)</t>
  </si>
  <si>
    <t>(1b)</t>
  </si>
  <si>
    <t xml:space="preserve">  Vacation pay</t>
  </si>
  <si>
    <t xml:space="preserve">  Parental pay</t>
  </si>
  <si>
    <t xml:space="preserve">  Family leave (including Covid 19 leave costs)</t>
  </si>
  <si>
    <t>(b)  Total leave calculation</t>
  </si>
  <si>
    <t>(1c)</t>
  </si>
  <si>
    <t>Severance payments (including  dismissal or separation)</t>
  </si>
  <si>
    <t>(1d)</t>
  </si>
  <si>
    <t>Group health care benefits paid by employer (including insurance premiums [note: is not expected to include Long-term Disability or Accidental Death and Dismemberment premiums)</t>
  </si>
  <si>
    <t>(1e)</t>
  </si>
  <si>
    <t>Employer paid retirement benefits</t>
  </si>
  <si>
    <t>State or local taxes assessed on the compensation of the employee and paid by the employer</t>
  </si>
  <si>
    <t>(sum of (1)</t>
  </si>
  <si>
    <t>Total Included Payroll Costs</t>
  </si>
  <si>
    <t>Excluded Payroll Costs</t>
  </si>
  <si>
    <t>(2a)</t>
  </si>
  <si>
    <t>(2b)</t>
  </si>
  <si>
    <t>Employee portion of FICA taxes for amounts paid on or after February 15, 2020 (Chapter 21 of the Tax Code)</t>
  </si>
  <si>
    <t>Less: Employee portion of FICA on compensation over $100,000 /employee for amounts paid on or after February 15, 2020</t>
  </si>
  <si>
    <t>Employee Federal Income Taxes withheld for amounts paid on or after February 15, 2020 (Chapter 24 of the Tax Code)</t>
  </si>
  <si>
    <t>Less: Federal Income Taxes withheld on compensation over $100,000 /employee, for amounts paid on or after February 15, 2020</t>
  </si>
  <si>
    <t>(Sum of 2b)</t>
  </si>
  <si>
    <t>Total Payroll taxes, railroad retirement taxes, income taxes for amounts paid on or after February 15, 2020</t>
  </si>
  <si>
    <t>(2c)</t>
  </si>
  <si>
    <t>Compensation of an employee whose principal place of residence is outside of the United States (does not include 1099 workers)</t>
  </si>
  <si>
    <t>(2d)</t>
  </si>
  <si>
    <t>Qualified sick or family leave wages which a credit is allowed under the Families First Coronavirus Response Act) which was included (1c )</t>
  </si>
  <si>
    <t>(sum of (2))</t>
  </si>
  <si>
    <t>Total Excluded Payroll Costs</t>
  </si>
  <si>
    <t>(e) = 1-2</t>
  </si>
  <si>
    <t>Total eligible compensation</t>
  </si>
  <si>
    <t>(f)= (e)/12 or 4</t>
  </si>
  <si>
    <t>Average monthly compensation</t>
  </si>
  <si>
    <t>DISCLAIMER: This information, article,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and without limiting the foregoing, Jewish federations/foundations, donors and other organizations seeking legal, financial or accounting advice on which they may rely should consult their own professional advisors. JFNA assumes no responsibility for and expressly disclaims all liability for errors or omissions in, and use or interpretation by others of, any information contained in any JFNA Materials.</t>
  </si>
  <si>
    <t xml:space="preserve">                 Covered Period (8 weeks following origination of the covered loan)</t>
  </si>
  <si>
    <t xml:space="preserve">               Monthly Average FTE's for the period February 15 to June 30, 2019*</t>
  </si>
  <si>
    <t>* For seasonal businesses, use this measurement</t>
  </si>
  <si>
    <t xml:space="preserve"> Monthly FTE used for calculation</t>
  </si>
  <si>
    <t>**  A reduction in FTE's  between February 15th and April 26th, 2020 is disregarded if the reduction is eliminated by June 30, 2020 for purposes of the reduction in number of employees and/or compensation.</t>
  </si>
  <si>
    <t xml:space="preserve">          Test 1:   Number of Employees:</t>
  </si>
  <si>
    <t xml:space="preserve">            Test 2: Compensation Reduction:</t>
  </si>
  <si>
    <t>(A) Calculation of Payroll Costs</t>
  </si>
  <si>
    <t>(A) = 1-2</t>
  </si>
  <si>
    <t>(E ) Tentative Loan Forgiveness (before required reductions)</t>
  </si>
  <si>
    <t xml:space="preserve">           Total Reductions in Loan Forgiveness</t>
  </si>
  <si>
    <t>(Z) Loan Amount (from Permitted Loan Calculation worksheet)</t>
  </si>
  <si>
    <t xml:space="preserve">   (F)         Eligible Loan Forgiveness</t>
  </si>
  <si>
    <t xml:space="preserve"> Select one of these 2 periods</t>
  </si>
  <si>
    <t>(D) Interest on Covered Mortgages (on real or personal property), existing before Feb 15, 2020</t>
  </si>
  <si>
    <t>NOTE:  Blue highlighted cells represent variables that should be completed with final agency data. Filled in amounts are for illustration purposes only.</t>
  </si>
  <si>
    <t>Represents the estimated maximum amount a qualified borrower may have forgiven.</t>
  </si>
  <si>
    <t>BALANCE OF LOAN NOT FORGIVEN (if any) (Z-G)</t>
  </si>
  <si>
    <t>(C ) Utilities (electric, gas, water, transportation, telephone and internet)</t>
  </si>
  <si>
    <t>(B) Rent, under lease agreements existing before Feb 15, 2020</t>
  </si>
  <si>
    <t>(G) TOTAL ESTIMATED LOAN FORGIVENESS [lesser of Z) or F) above]</t>
  </si>
  <si>
    <r>
      <t>Costs Incurred During the "Covered" Period (</t>
    </r>
    <r>
      <rPr>
        <b/>
        <sz val="11"/>
        <color rgb="FF0033CC"/>
        <rFont val="Calibri"/>
        <family val="2"/>
        <scheme val="minor"/>
      </rPr>
      <t>8 weeks following loan origination</t>
    </r>
    <r>
      <rPr>
        <b/>
        <sz val="11"/>
        <color theme="1"/>
        <rFont val="Calibri"/>
        <family val="2"/>
        <scheme val="minor"/>
      </rPr>
      <t>):</t>
    </r>
  </si>
  <si>
    <t>Total gross salaries &amp; wages</t>
  </si>
  <si>
    <t>Using the 
12 months during 2019</t>
  </si>
  <si>
    <t>Estimated Forgiveness Amount</t>
  </si>
  <si>
    <t>Less EIDL Grant Advance</t>
  </si>
  <si>
    <t>Permitted Uses also includes:</t>
  </si>
  <si>
    <t xml:space="preserve">  Interest expense on debt other than mortgages (existing prior to Feb 15, 2020)</t>
  </si>
  <si>
    <t xml:space="preserve">  Total Uses of Loan</t>
  </si>
  <si>
    <t>Percent of Loan used for Payroll</t>
  </si>
  <si>
    <t>1) 75% of the Loan Proceeds must be spent on Payroll Costs</t>
  </si>
  <si>
    <t>2)  No more than 25% of the Loan forgiveness amount may be attributable to non-payroll costs</t>
  </si>
  <si>
    <t>Employee portions of FICA taxes for amounts paid on or after February 15, 2020 (Chapter 21 of the Tax Code) (*)</t>
  </si>
  <si>
    <t>(g)=(fj)x2.5</t>
  </si>
  <si>
    <t>Employee Federal Income Taxes withheld for amounts paid on or after February 15, 2020 (Chapter 24 of the Tax Code)(*)</t>
  </si>
  <si>
    <t>Less (2b)</t>
  </si>
  <si>
    <t>Less (2a)</t>
  </si>
  <si>
    <t>USE OF FUNDS TESTS</t>
  </si>
  <si>
    <t>na</t>
  </si>
  <si>
    <t xml:space="preserve">(1f) </t>
  </si>
  <si>
    <t>1) Loan amounts will be based on the 12-months during 2019 (as per application form posted 4-3-2020 on SBA website).
2) For seasonal employees, the calculation should be based on the average total monthly costs  beginning Feb 15, 2019  and ending June 30, 2019. 
3) For new businesses, average monthly payroll may be calculated using the time period from Jan 1, 2020 through Feb 29, 2020</t>
  </si>
  <si>
    <r>
      <t xml:space="preserve">Whose payroll costs should be included in this calculation? All employees (including full-time, part-time and any other status) </t>
    </r>
    <r>
      <rPr>
        <b/>
        <sz val="11"/>
        <color theme="1"/>
        <rFont val="Calibri"/>
        <family val="2"/>
        <scheme val="minor"/>
      </rPr>
      <t>excluding</t>
    </r>
    <r>
      <rPr>
        <sz val="11"/>
        <color theme="1"/>
        <rFont val="Calibri"/>
        <family val="2"/>
        <scheme val="minor"/>
      </rPr>
      <t xml:space="preserve">  independent contractors paid (see Note below)</t>
    </r>
  </si>
  <si>
    <r>
      <t xml:space="preserve">Whose payroll costs should be included in this calculation? All employees (including full-time, part-time and any other status) </t>
    </r>
    <r>
      <rPr>
        <b/>
        <sz val="11"/>
        <color theme="1"/>
        <rFont val="Calibri"/>
        <family val="2"/>
        <scheme val="minor"/>
      </rPr>
      <t xml:space="preserve">excluding </t>
    </r>
    <r>
      <rPr>
        <sz val="11"/>
        <color theme="1"/>
        <rFont val="Calibri"/>
        <family val="2"/>
        <scheme val="minor"/>
      </rPr>
      <t>independent contractors paid (see Note below)</t>
    </r>
  </si>
  <si>
    <t>(h)</t>
  </si>
  <si>
    <t>EIDL loan, net of $10,000 advance</t>
  </si>
  <si>
    <t>2.5x average monthly compensation</t>
  </si>
  <si>
    <t>(i)</t>
  </si>
  <si>
    <t>Total Maximum Loan Amount</t>
  </si>
  <si>
    <t>Updated: 4-3-20 @ 5:00pm ET</t>
  </si>
  <si>
    <r>
      <t xml:space="preserve">For those employees whose total costs in </t>
    </r>
    <r>
      <rPr>
        <b/>
        <sz val="11"/>
        <color theme="1"/>
        <rFont val="Calibri"/>
        <family val="2"/>
        <scheme val="minor"/>
      </rPr>
      <t>1a</t>
    </r>
    <r>
      <rPr>
        <sz val="11"/>
        <color theme="1"/>
        <rFont val="Calibri"/>
        <family val="2"/>
        <scheme val="minor"/>
      </rPr>
      <t xml:space="preserve"> exceeds $100,000, subtract the amount in excess of $100,000 per employee for the period of time (see Note below)</t>
    </r>
  </si>
  <si>
    <r>
      <t xml:space="preserve">For those employees whose total costs in </t>
    </r>
    <r>
      <rPr>
        <b/>
        <sz val="11"/>
        <color theme="1"/>
        <rFont val="Calibri"/>
        <family val="2"/>
        <scheme val="minor"/>
      </rPr>
      <t>1a</t>
    </r>
    <r>
      <rPr>
        <sz val="11"/>
        <color theme="1"/>
        <rFont val="Calibri"/>
        <family val="2"/>
        <scheme val="minor"/>
      </rPr>
      <t xml:space="preserve"> exceeds $100,000, subtract the amount in excess of $100,000 per employee for the period of time (see Note)</t>
    </r>
  </si>
  <si>
    <r>
      <t xml:space="preserve">Note:  (1)  In the Interim Guidelines released 4-2-2020, there is some clarification regarding Independent Contractors' so we are now excluding Independent Contractors 1099 wages from the calculation; however, there still remains some ambiguity. 
(2) There are various intepretations of whether the benefits in 1b-1f should be included in applying the cap of $100,000 per employee. The approach shown above generates a larger loan amount than the more conservative method. 
For both issues, please consult your accountant for additional guidance.  We will continue to update this calculation as additional guidance is provided by the SBA. 
* Assumes the Employer portion of FICA is not included in 1a. 
** This worksheet is intended to assist you and provide an </t>
    </r>
    <r>
      <rPr>
        <u/>
        <sz val="11"/>
        <color theme="1"/>
        <rFont val="Calibri"/>
        <family val="2"/>
        <scheme val="minor"/>
      </rPr>
      <t>estimated</t>
    </r>
    <r>
      <rPr>
        <sz val="11"/>
        <color theme="1"/>
        <rFont val="Calibri"/>
        <family val="2"/>
        <scheme val="minor"/>
      </rPr>
      <t xml:space="preserve"> amount of the loan forgiveness.  Certain assumptions about calculations have been made based on information provided by SBA and the CARES Act. The SBA will be issuing additional guidance on this forgiveness calculation and this worksheet will be updated.   Actual loan amount forgiven will be determined by the lender following its analysis of the detailed information provided.  This information is intended to be informational only. 
</t>
    </r>
  </si>
  <si>
    <r>
      <t xml:space="preserve">Note: (1)  In the Interim Guidelines released on 4-2-2020, there is some clarification regarding Independent Contractors so we are now excluding Independent Contractors' 1099 wages from the calculation; however, there still remains some ambiguity. 
(2) There are various intepretations of whether the benefits in 1b-1f should be included in applying the cap of $100,000 per employee. The approach shown above is the more aggressive method. 
For both issues, please consult your accountant for additional guidance.  We will continue to update this calculation as additional guidance is provided by the SBA. 
* Assumes the Employer portion of FICA is not included in 1a. Exclude taxes if payroll reported above includes the period from Feb 15-June 30, 2020
** This worksheet is intended to assist you and provide an </t>
    </r>
    <r>
      <rPr>
        <u/>
        <sz val="11"/>
        <color theme="1"/>
        <rFont val="Calibri"/>
        <family val="2"/>
        <scheme val="minor"/>
      </rPr>
      <t>estimated</t>
    </r>
    <r>
      <rPr>
        <sz val="11"/>
        <color theme="1"/>
        <rFont val="Calibri"/>
        <family val="2"/>
        <scheme val="minor"/>
      </rPr>
      <t xml:space="preserve"> amount of the loan eligibility.  Certain assumptions about calculations have been made based on information provided by SBA and the CARES Act.  Actual loan amount will be determined by the lender following its analysis of the detailed information provided.  This information is intended to be informational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</si>
</sst>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5">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sz val="11"/>
      <name val="Calibri"/>
      <family val="2"/>
      <scheme val="minor"/>
    </font>
    <font>
      <sz val="16"/>
      <color theme="1"/>
      <name val="Calibri"/>
      <family val="2"/>
      <scheme val="minor"/>
    </font>
    <font>
      <sz val="22"/>
      <color rgb="FF0070C0"/>
      <name val="Calibri"/>
      <family val="2"/>
      <scheme val="minor"/>
    </font>
    <font>
      <sz val="14"/>
      <color theme="1"/>
      <name val="Calibri"/>
      <family val="2"/>
      <scheme val="minor"/>
    </font>
    <font>
      <b/>
      <sz val="12"/>
      <name val="Calibri"/>
      <family val="2"/>
      <scheme val="minor"/>
    </font>
    <font>
      <b/>
      <u/>
      <sz val="11"/>
      <color theme="1"/>
      <name val="Calibri"/>
      <family val="2"/>
      <scheme val="minor"/>
    </font>
    <font>
      <i/>
      <sz val="11"/>
      <name val="Calibri"/>
      <family val="2"/>
      <scheme val="minor"/>
    </font>
    <font>
      <u/>
      <sz val="11"/>
      <name val="Calibri"/>
      <family val="2"/>
      <scheme val="minor"/>
    </font>
    <font>
      <u val="singleAccounting"/>
      <sz val="11"/>
      <name val="Calibri"/>
      <family val="2"/>
      <scheme val="minor"/>
    </font>
    <font>
      <i/>
      <u/>
      <sz val="11"/>
      <color theme="1"/>
      <name val="Calibri"/>
      <family val="2"/>
      <scheme val="minor"/>
    </font>
    <font>
      <sz val="11"/>
      <color rgb="FF0070C0"/>
      <name val="Calibri"/>
      <family val="2"/>
      <scheme val="minor"/>
    </font>
    <font>
      <b/>
      <sz val="11"/>
      <color rgb="FF7030A0"/>
      <name val="Calibri"/>
      <family val="2"/>
      <scheme val="minor"/>
    </font>
    <font>
      <u/>
      <sz val="11"/>
      <color theme="1"/>
      <name val="Calibri"/>
      <family val="2"/>
      <scheme val="minor"/>
    </font>
    <font>
      <b/>
      <u val="doubleAccounting"/>
      <sz val="11"/>
      <color theme="1"/>
      <name val="Calibri"/>
      <family val="2"/>
      <scheme val="minor"/>
    </font>
    <font>
      <b/>
      <sz val="11"/>
      <color rgb="FF0033CC"/>
      <name val="Calibri"/>
      <family val="2"/>
      <scheme val="minor"/>
    </font>
    <font>
      <sz val="8"/>
      <color rgb="FF222222"/>
      <name val="Roboto"/>
    </font>
  </fonts>
  <fills count="6">
    <fill>
      <patternFill patternType="none"/>
    </fill>
    <fill>
      <patternFill patternType="gray125"/>
    </fill>
    <fill>
      <patternFill patternType="solid">
        <fgColor theme="8" tint="0.79998168889431442"/>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diagonal/>
    </border>
    <border>
      <left/>
      <right style="thin">
        <color auto="1"/>
      </right>
      <top style="thin">
        <color auto="1"/>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auto="1"/>
      </right>
      <top style="thin">
        <color rgb="FF000000"/>
      </top>
      <bottom style="thin">
        <color rgb="FF000000"/>
      </bottom>
      <diagonal/>
    </border>
    <border>
      <left style="thin">
        <color rgb="FF000000"/>
      </left>
      <right style="thin">
        <color auto="1"/>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right style="thin">
        <color auto="1"/>
      </right>
      <top style="thin">
        <color rgb="FF000000"/>
      </top>
      <bottom/>
      <diagonal/>
    </border>
    <border>
      <left style="thin">
        <color rgb="FF000000"/>
      </left>
      <right/>
      <top/>
      <bottom style="thin">
        <color rgb="FF000000"/>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style="thin">
        <color rgb="FF000000"/>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right style="thin">
        <color auto="1"/>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style="double">
        <color indexed="64"/>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164" fontId="0" fillId="0" borderId="0" xfId="1" applyNumberFormat="1" applyFont="1"/>
    <xf numFmtId="164" fontId="0" fillId="0" borderId="1" xfId="1" applyNumberFormat="1" applyFont="1" applyBorder="1"/>
    <xf numFmtId="164" fontId="2" fillId="0" borderId="0" xfId="1" applyNumberFormat="1" applyFont="1"/>
    <xf numFmtId="164" fontId="4" fillId="0" borderId="0" xfId="1" applyNumberFormat="1" applyFont="1"/>
    <xf numFmtId="164" fontId="0" fillId="0" borderId="0" xfId="1" applyNumberFormat="1" applyFont="1" applyAlignment="1">
      <alignment vertical="center" wrapText="1"/>
    </xf>
    <xf numFmtId="164" fontId="0" fillId="0" borderId="0" xfId="1" applyNumberFormat="1" applyFont="1" applyAlignment="1">
      <alignment horizontal="left" vertical="center" wrapText="1"/>
    </xf>
    <xf numFmtId="164" fontId="2" fillId="0" borderId="0" xfId="1" applyNumberFormat="1" applyFont="1" applyAlignment="1">
      <alignment horizontal="left" vertical="center" wrapText="1"/>
    </xf>
    <xf numFmtId="164" fontId="2" fillId="0" borderId="0" xfId="1" applyNumberFormat="1" applyFont="1" applyAlignment="1">
      <alignment vertical="center" wrapText="1"/>
    </xf>
    <xf numFmtId="164" fontId="7" fillId="0" borderId="0" xfId="1" applyNumberFormat="1" applyFont="1" applyBorder="1" applyAlignment="1">
      <alignment horizontal="center"/>
    </xf>
    <xf numFmtId="164" fontId="6" fillId="0" borderId="0" xfId="1" applyNumberFormat="1" applyFont="1" applyBorder="1" applyAlignment="1">
      <alignment horizontal="right"/>
    </xf>
    <xf numFmtId="164" fontId="0" fillId="0" borderId="0" xfId="1" applyNumberFormat="1" applyFont="1" applyAlignment="1">
      <alignment vertical="center"/>
    </xf>
    <xf numFmtId="0" fontId="0" fillId="0" borderId="0" xfId="0" applyAlignment="1">
      <alignment wrapText="1"/>
    </xf>
    <xf numFmtId="0" fontId="11" fillId="0" borderId="0" xfId="0" applyFont="1"/>
    <xf numFmtId="0" fontId="0" fillId="0" borderId="10" xfId="0" applyBorder="1" applyAlignment="1">
      <alignment wrapText="1"/>
    </xf>
    <xf numFmtId="0" fontId="0" fillId="0" borderId="11" xfId="0" applyBorder="1" applyAlignment="1">
      <alignment wrapText="1"/>
    </xf>
    <xf numFmtId="0" fontId="14" fillId="0" borderId="14" xfId="0" applyFont="1" applyBorder="1"/>
    <xf numFmtId="0" fontId="0" fillId="0" borderId="10" xfId="0" applyBorder="1" applyAlignment="1">
      <alignment horizontal="center" wrapText="1"/>
    </xf>
    <xf numFmtId="0" fontId="0" fillId="4" borderId="15" xfId="0" applyFill="1" applyBorder="1" applyAlignment="1">
      <alignment horizontal="center" wrapText="1"/>
    </xf>
    <xf numFmtId="0" fontId="0" fillId="0" borderId="16" xfId="0" applyBorder="1" applyAlignment="1">
      <alignment horizontal="center" wrapText="1"/>
    </xf>
    <xf numFmtId="0" fontId="0" fillId="0" borderId="17" xfId="0" applyBorder="1"/>
    <xf numFmtId="0" fontId="0" fillId="0" borderId="18" xfId="0" applyBorder="1" applyAlignment="1">
      <alignment wrapText="1"/>
    </xf>
    <xf numFmtId="164" fontId="9" fillId="3" borderId="19" xfId="1" applyNumberFormat="1" applyFont="1" applyFill="1" applyBorder="1" applyProtection="1">
      <protection locked="0"/>
    </xf>
    <xf numFmtId="164" fontId="9" fillId="4" borderId="20" xfId="1" applyNumberFormat="1" applyFont="1" applyFill="1" applyBorder="1" applyProtection="1">
      <protection locked="0"/>
    </xf>
    <xf numFmtId="164" fontId="9" fillId="3" borderId="21" xfId="1" applyNumberFormat="1" applyFont="1" applyFill="1" applyBorder="1" applyProtection="1">
      <protection locked="0"/>
    </xf>
    <xf numFmtId="0" fontId="0" fillId="0" borderId="17" xfId="0" applyBorder="1" applyAlignment="1">
      <alignment horizontal="center"/>
    </xf>
    <xf numFmtId="164" fontId="15" fillId="3" borderId="19" xfId="1" applyNumberFormat="1" applyFont="1" applyFill="1" applyBorder="1" applyProtection="1">
      <protection locked="0"/>
    </xf>
    <xf numFmtId="164" fontId="16" fillId="4" borderId="20" xfId="1" applyNumberFormat="1" applyFont="1" applyFill="1" applyBorder="1" applyProtection="1">
      <protection locked="0"/>
    </xf>
    <xf numFmtId="164" fontId="17" fillId="3" borderId="15" xfId="1" applyNumberFormat="1" applyFont="1" applyFill="1" applyBorder="1" applyProtection="1">
      <protection locked="0"/>
    </xf>
    <xf numFmtId="164" fontId="17" fillId="3" borderId="22" xfId="1" applyNumberFormat="1" applyFont="1" applyFill="1" applyBorder="1" applyProtection="1">
      <protection locked="0"/>
    </xf>
    <xf numFmtId="164" fontId="0" fillId="0" borderId="23" xfId="1" applyNumberFormat="1" applyFont="1" applyBorder="1"/>
    <xf numFmtId="164" fontId="0" fillId="4" borderId="20" xfId="1" applyNumberFormat="1" applyFont="1" applyFill="1" applyBorder="1"/>
    <xf numFmtId="164" fontId="0" fillId="0" borderId="24" xfId="1" applyNumberFormat="1" applyFont="1" applyBorder="1"/>
    <xf numFmtId="0" fontId="18" fillId="0" borderId="18" xfId="0" applyFont="1" applyBorder="1" applyAlignment="1">
      <alignment wrapText="1"/>
    </xf>
    <xf numFmtId="164" fontId="0" fillId="0" borderId="19" xfId="1" applyNumberFormat="1" applyFont="1" applyBorder="1"/>
    <xf numFmtId="164" fontId="0" fillId="0" borderId="21" xfId="1" applyNumberFormat="1" applyFont="1" applyBorder="1"/>
    <xf numFmtId="164" fontId="16" fillId="3" borderId="5" xfId="1" applyNumberFormat="1" applyFont="1" applyFill="1" applyBorder="1" applyProtection="1">
      <protection locked="0"/>
    </xf>
    <xf numFmtId="164" fontId="16" fillId="3" borderId="25" xfId="1" applyNumberFormat="1" applyFont="1" applyFill="1" applyBorder="1" applyProtection="1">
      <protection locked="0"/>
    </xf>
    <xf numFmtId="164" fontId="0" fillId="0" borderId="26" xfId="1" applyNumberFormat="1" applyFont="1" applyBorder="1"/>
    <xf numFmtId="164" fontId="0" fillId="0" borderId="27" xfId="1" applyNumberFormat="1" applyFont="1" applyBorder="1"/>
    <xf numFmtId="0" fontId="8" fillId="0" borderId="17" xfId="0" quotePrefix="1" applyFont="1" applyBorder="1" applyAlignment="1">
      <alignment horizontal="center"/>
    </xf>
    <xf numFmtId="0" fontId="8" fillId="0" borderId="18" xfId="0" applyFont="1" applyBorder="1"/>
    <xf numFmtId="164" fontId="8" fillId="0" borderId="19" xfId="1" applyNumberFormat="1" applyFont="1" applyBorder="1"/>
    <xf numFmtId="164" fontId="8" fillId="4" borderId="20" xfId="1" applyNumberFormat="1" applyFont="1" applyFill="1" applyBorder="1"/>
    <xf numFmtId="164" fontId="8" fillId="0" borderId="28" xfId="1" applyNumberFormat="1" applyFont="1" applyBorder="1"/>
    <xf numFmtId="0" fontId="14" fillId="0" borderId="17" xfId="0" applyFont="1" applyBorder="1" applyAlignment="1">
      <alignment horizontal="left"/>
    </xf>
    <xf numFmtId="164" fontId="19" fillId="3" borderId="19" xfId="1" applyNumberFormat="1" applyFont="1" applyFill="1" applyBorder="1" applyProtection="1">
      <protection locked="0"/>
    </xf>
    <xf numFmtId="164" fontId="19" fillId="4" borderId="20" xfId="1" applyNumberFormat="1" applyFont="1" applyFill="1" applyBorder="1" applyProtection="1">
      <protection locked="0"/>
    </xf>
    <xf numFmtId="164" fontId="19" fillId="3" borderId="28" xfId="1" applyNumberFormat="1" applyFont="1" applyFill="1" applyBorder="1" applyProtection="1">
      <protection locked="0"/>
    </xf>
    <xf numFmtId="0" fontId="8" fillId="0" borderId="18" xfId="0" applyFont="1" applyBorder="1" applyAlignment="1">
      <alignment wrapText="1"/>
    </xf>
    <xf numFmtId="164" fontId="20" fillId="0" borderId="19" xfId="1" applyNumberFormat="1" applyFont="1" applyBorder="1"/>
    <xf numFmtId="164" fontId="20" fillId="4" borderId="20" xfId="1" applyNumberFormat="1" applyFont="1" applyFill="1" applyBorder="1"/>
    <xf numFmtId="164" fontId="20" fillId="0" borderId="28" xfId="1" applyNumberFormat="1" applyFont="1" applyBorder="1"/>
    <xf numFmtId="164" fontId="0" fillId="4" borderId="23" xfId="1" applyNumberFormat="1" applyFont="1" applyFill="1" applyBorder="1"/>
    <xf numFmtId="164" fontId="0" fillId="0" borderId="0" xfId="1" applyNumberFormat="1" applyFont="1" applyAlignment="1">
      <alignment wrapText="1"/>
    </xf>
    <xf numFmtId="164" fontId="0" fillId="0" borderId="18" xfId="1" applyNumberFormat="1" applyFont="1" applyBorder="1"/>
    <xf numFmtId="0" fontId="8" fillId="0" borderId="33" xfId="0" quotePrefix="1" applyFont="1" applyBorder="1" applyAlignment="1">
      <alignment horizontal="center"/>
    </xf>
    <xf numFmtId="0" fontId="8" fillId="0" borderId="15" xfId="0" applyFont="1" applyBorder="1" applyAlignment="1">
      <alignment wrapText="1"/>
    </xf>
    <xf numFmtId="164" fontId="0" fillId="0" borderId="3" xfId="1" applyNumberFormat="1" applyFont="1" applyBorder="1"/>
    <xf numFmtId="164" fontId="0" fillId="0" borderId="3" xfId="1" applyNumberFormat="1" applyFont="1" applyBorder="1" applyAlignment="1">
      <alignment vertical="center" wrapText="1"/>
    </xf>
    <xf numFmtId="164" fontId="2" fillId="0" borderId="3" xfId="1" applyNumberFormat="1" applyFont="1" applyBorder="1" applyAlignment="1">
      <alignment vertical="center" wrapText="1"/>
    </xf>
    <xf numFmtId="164" fontId="20" fillId="0" borderId="34" xfId="1" applyNumberFormat="1" applyFont="1" applyBorder="1"/>
    <xf numFmtId="164" fontId="0" fillId="0" borderId="10" xfId="1" applyNumberFormat="1" applyFont="1" applyBorder="1" applyAlignment="1">
      <alignment horizontal="left" vertical="center"/>
    </xf>
    <xf numFmtId="164" fontId="4" fillId="0" borderId="11" xfId="1" applyNumberFormat="1" applyFont="1" applyBorder="1" applyAlignment="1">
      <alignment horizontal="left" vertical="center" wrapText="1"/>
    </xf>
    <xf numFmtId="164" fontId="0" fillId="0" borderId="11" xfId="1" applyNumberFormat="1" applyFont="1" applyBorder="1" applyAlignment="1">
      <alignment vertical="center" wrapText="1"/>
    </xf>
    <xf numFmtId="164" fontId="0" fillId="0" borderId="14" xfId="1" applyNumberFormat="1" applyFont="1" applyBorder="1" applyAlignment="1">
      <alignment horizontal="left" vertical="center"/>
    </xf>
    <xf numFmtId="164" fontId="0" fillId="0" borderId="0" xfId="1" applyNumberFormat="1" applyFont="1" applyBorder="1" applyAlignment="1">
      <alignment horizontal="left" vertical="center" wrapText="1"/>
    </xf>
    <xf numFmtId="164" fontId="0" fillId="0" borderId="0" xfId="1" applyNumberFormat="1" applyFont="1" applyBorder="1" applyAlignment="1">
      <alignment vertical="center" wrapText="1"/>
    </xf>
    <xf numFmtId="164" fontId="0" fillId="0" borderId="30" xfId="1" applyNumberFormat="1" applyFont="1" applyBorder="1" applyAlignment="1">
      <alignment horizontal="left" vertical="center" wrapText="1"/>
    </xf>
    <xf numFmtId="164" fontId="0" fillId="0" borderId="30" xfId="1" applyNumberFormat="1" applyFont="1" applyBorder="1" applyAlignment="1">
      <alignment vertical="center" wrapText="1"/>
    </xf>
    <xf numFmtId="164" fontId="0" fillId="0" borderId="0" xfId="1" applyNumberFormat="1" applyFont="1" applyFill="1" applyBorder="1" applyAlignment="1">
      <alignment horizontal="left" vertical="center" wrapText="1"/>
    </xf>
    <xf numFmtId="164" fontId="0" fillId="0" borderId="30" xfId="1" applyNumberFormat="1" applyFont="1" applyFill="1" applyBorder="1" applyAlignment="1">
      <alignment horizontal="left" vertical="center" wrapText="1"/>
    </xf>
    <xf numFmtId="164" fontId="0" fillId="0" borderId="31" xfId="1" applyNumberFormat="1" applyFont="1" applyBorder="1" applyAlignment="1">
      <alignment horizontal="left" vertical="center"/>
    </xf>
    <xf numFmtId="164" fontId="0" fillId="0" borderId="1" xfId="1" applyNumberFormat="1" applyFont="1" applyBorder="1" applyAlignment="1">
      <alignment vertical="center" wrapText="1"/>
    </xf>
    <xf numFmtId="10" fontId="0" fillId="0" borderId="1" xfId="3" applyNumberFormat="1" applyFont="1" applyBorder="1" applyAlignment="1">
      <alignment horizontal="right" vertical="center" wrapText="1"/>
    </xf>
    <xf numFmtId="164" fontId="4" fillId="0" borderId="11" xfId="1" applyNumberFormat="1" applyFont="1" applyBorder="1"/>
    <xf numFmtId="164" fontId="0" fillId="0" borderId="11" xfId="1" applyNumberFormat="1" applyFont="1" applyBorder="1"/>
    <xf numFmtId="164" fontId="2" fillId="0" borderId="0" xfId="1" applyNumberFormat="1" applyFont="1" applyBorder="1"/>
    <xf numFmtId="164" fontId="2" fillId="0" borderId="30" xfId="1" applyNumberFormat="1" applyFont="1" applyBorder="1"/>
    <xf numFmtId="164" fontId="7" fillId="0" borderId="1" xfId="1" applyNumberFormat="1" applyFont="1" applyBorder="1" applyAlignment="1">
      <alignment horizontal="center"/>
    </xf>
    <xf numFmtId="164" fontId="0" fillId="0" borderId="12" xfId="1" applyNumberFormat="1" applyFont="1" applyBorder="1"/>
    <xf numFmtId="164" fontId="0" fillId="0" borderId="2" xfId="1" applyNumberFormat="1" applyFont="1" applyBorder="1"/>
    <xf numFmtId="164" fontId="0" fillId="0" borderId="13" xfId="1" applyNumberFormat="1" applyFont="1" applyFill="1" applyBorder="1"/>
    <xf numFmtId="164" fontId="9" fillId="3" borderId="18" xfId="1" applyNumberFormat="1" applyFont="1" applyFill="1" applyBorder="1" applyProtection="1">
      <protection locked="0"/>
    </xf>
    <xf numFmtId="164" fontId="15" fillId="3" borderId="18" xfId="1" applyNumberFormat="1" applyFont="1" applyFill="1" applyBorder="1" applyProtection="1">
      <protection locked="0"/>
    </xf>
    <xf numFmtId="164" fontId="16" fillId="3" borderId="15" xfId="1" applyNumberFormat="1" applyFont="1" applyFill="1" applyBorder="1" applyProtection="1">
      <protection locked="0"/>
    </xf>
    <xf numFmtId="164" fontId="8" fillId="0" borderId="18" xfId="1" applyNumberFormat="1" applyFont="1" applyBorder="1"/>
    <xf numFmtId="164" fontId="19" fillId="3" borderId="18" xfId="1" applyNumberFormat="1" applyFont="1" applyFill="1" applyBorder="1" applyProtection="1">
      <protection locked="0"/>
    </xf>
    <xf numFmtId="0" fontId="0" fillId="0" borderId="13" xfId="0" applyBorder="1" applyAlignment="1">
      <alignment wrapText="1"/>
    </xf>
    <xf numFmtId="0" fontId="0" fillId="0" borderId="13" xfId="0" applyBorder="1" applyAlignment="1">
      <alignment horizontal="left"/>
    </xf>
    <xf numFmtId="0" fontId="0" fillId="0" borderId="12" xfId="0" applyBorder="1" applyAlignment="1">
      <alignment horizontal="left"/>
    </xf>
    <xf numFmtId="164" fontId="2" fillId="0" borderId="12" xfId="1" applyNumberFormat="1" applyFont="1" applyBorder="1" applyAlignment="1">
      <alignment horizontal="left" vertical="center"/>
    </xf>
    <xf numFmtId="164" fontId="7" fillId="0" borderId="2" xfId="1" applyNumberFormat="1" applyFont="1" applyBorder="1" applyAlignment="1">
      <alignment horizontal="center"/>
    </xf>
    <xf numFmtId="164" fontId="2" fillId="0" borderId="2" xfId="1" applyNumberFormat="1" applyFont="1" applyFill="1" applyBorder="1"/>
    <xf numFmtId="164" fontId="0" fillId="0" borderId="32" xfId="1" applyNumberFormat="1" applyFont="1" applyFill="1" applyBorder="1"/>
    <xf numFmtId="9" fontId="0" fillId="0" borderId="0" xfId="3" applyFont="1"/>
    <xf numFmtId="0" fontId="0" fillId="0" borderId="0" xfId="0" applyBorder="1" applyAlignment="1"/>
    <xf numFmtId="164" fontId="1" fillId="0" borderId="3" xfId="1" applyNumberFormat="1" applyFont="1" applyBorder="1"/>
    <xf numFmtId="164" fontId="2" fillId="0" borderId="13" xfId="1" applyNumberFormat="1" applyFont="1" applyFill="1" applyBorder="1"/>
    <xf numFmtId="9" fontId="2" fillId="0" borderId="0" xfId="3" applyFont="1"/>
    <xf numFmtId="164" fontId="4" fillId="0" borderId="14" xfId="1" applyNumberFormat="1" applyFont="1" applyBorder="1" applyAlignment="1">
      <alignment horizontal="left" vertical="center"/>
    </xf>
    <xf numFmtId="9" fontId="0" fillId="0" borderId="0" xfId="3" applyFont="1" applyAlignment="1">
      <alignment vertical="center" wrapText="1"/>
    </xf>
    <xf numFmtId="164" fontId="9" fillId="0" borderId="18" xfId="1" applyNumberFormat="1" applyFont="1" applyFill="1" applyBorder="1" applyProtection="1"/>
    <xf numFmtId="164" fontId="0" fillId="2" borderId="3" xfId="1" applyNumberFormat="1" applyFont="1" applyFill="1" applyBorder="1" applyProtection="1">
      <protection locked="0"/>
    </xf>
    <xf numFmtId="164" fontId="0" fillId="0" borderId="0" xfId="1" applyNumberFormat="1" applyFont="1" applyFill="1" applyBorder="1" applyAlignment="1" applyProtection="1">
      <alignment horizontal="left" vertical="center" wrapText="1"/>
      <protection locked="0"/>
    </xf>
    <xf numFmtId="164" fontId="0" fillId="2" borderId="4" xfId="1" applyNumberFormat="1" applyFont="1" applyFill="1" applyBorder="1" applyProtection="1">
      <protection locked="0"/>
    </xf>
    <xf numFmtId="165" fontId="9" fillId="0" borderId="18" xfId="2" applyNumberFormat="1" applyFont="1" applyFill="1" applyBorder="1" applyProtection="1"/>
    <xf numFmtId="0" fontId="0" fillId="0" borderId="14" xfId="0" applyBorder="1" applyAlignment="1">
      <alignment horizontal="left"/>
    </xf>
    <xf numFmtId="0" fontId="0" fillId="0" borderId="14" xfId="0" applyBorder="1" applyAlignment="1"/>
    <xf numFmtId="164" fontId="4" fillId="0" borderId="2" xfId="1" applyNumberFormat="1" applyFont="1" applyBorder="1"/>
    <xf numFmtId="164" fontId="6" fillId="0" borderId="2" xfId="1" applyNumberFormat="1" applyFont="1" applyBorder="1" applyAlignment="1">
      <alignment horizontal="right"/>
    </xf>
    <xf numFmtId="164" fontId="2" fillId="0" borderId="10" xfId="1" applyNumberFormat="1" applyFont="1" applyBorder="1" applyAlignment="1">
      <alignment horizontal="left" vertical="center"/>
    </xf>
    <xf numFmtId="164" fontId="6" fillId="0" borderId="11" xfId="1" applyNumberFormat="1" applyFont="1" applyBorder="1" applyAlignment="1">
      <alignment horizontal="right"/>
    </xf>
    <xf numFmtId="164" fontId="0" fillId="0" borderId="35" xfId="1" applyNumberFormat="1" applyFont="1" applyFill="1" applyBorder="1"/>
    <xf numFmtId="164" fontId="2" fillId="0" borderId="14" xfId="1" applyNumberFormat="1" applyFont="1" applyBorder="1"/>
    <xf numFmtId="165" fontId="2" fillId="0" borderId="38" xfId="2" applyNumberFormat="1" applyFont="1" applyBorder="1"/>
    <xf numFmtId="165" fontId="2" fillId="0" borderId="30" xfId="2" applyNumberFormat="1" applyFont="1" applyBorder="1"/>
    <xf numFmtId="165" fontId="22" fillId="0" borderId="30" xfId="2" applyNumberFormat="1" applyFont="1" applyBorder="1"/>
    <xf numFmtId="164" fontId="0" fillId="5" borderId="13" xfId="1" applyNumberFormat="1" applyFont="1" applyFill="1" applyBorder="1" applyProtection="1">
      <protection locked="0"/>
    </xf>
    <xf numFmtId="0" fontId="0" fillId="0" borderId="0" xfId="0" applyAlignment="1">
      <alignment wrapText="1"/>
    </xf>
    <xf numFmtId="0" fontId="0" fillId="0" borderId="0" xfId="0"/>
    <xf numFmtId="164" fontId="0" fillId="0" borderId="39" xfId="1" applyNumberFormat="1" applyFont="1" applyBorder="1" applyAlignment="1">
      <alignment vertical="center" wrapText="1"/>
    </xf>
    <xf numFmtId="0" fontId="24" fillId="0" borderId="35" xfId="0" quotePrefix="1" applyFont="1" applyBorder="1"/>
    <xf numFmtId="164" fontId="0" fillId="0" borderId="13" xfId="1" applyNumberFormat="1" applyFont="1" applyFill="1" applyBorder="1" applyProtection="1">
      <protection locked="0"/>
    </xf>
    <xf numFmtId="0" fontId="0" fillId="0" borderId="0" xfId="0" applyBorder="1" applyAlignment="1">
      <alignment horizontal="left"/>
    </xf>
    <xf numFmtId="164" fontId="2" fillId="0" borderId="0" xfId="1" applyNumberFormat="1" applyFont="1" applyBorder="1" applyAlignment="1">
      <alignment vertical="center" wrapText="1"/>
    </xf>
    <xf numFmtId="165" fontId="9" fillId="0" borderId="0" xfId="2" applyNumberFormat="1" applyFont="1" applyFill="1" applyBorder="1" applyProtection="1"/>
    <xf numFmtId="0" fontId="0" fillId="0" borderId="0" xfId="0" applyAlignment="1">
      <alignment horizontal="left"/>
    </xf>
    <xf numFmtId="164" fontId="2" fillId="0" borderId="31" xfId="1" applyNumberFormat="1" applyFont="1" applyBorder="1"/>
    <xf numFmtId="9" fontId="22" fillId="0" borderId="30" xfId="3" applyFont="1" applyBorder="1"/>
    <xf numFmtId="164" fontId="0" fillId="0" borderId="3" xfId="1" applyNumberFormat="1" applyFont="1" applyBorder="1" applyAlignment="1">
      <alignment horizontal="right"/>
    </xf>
    <xf numFmtId="9" fontId="0" fillId="2" borderId="12" xfId="3" applyFont="1" applyFill="1" applyBorder="1" applyProtection="1">
      <protection locked="0"/>
    </xf>
    <xf numFmtId="164" fontId="9" fillId="0" borderId="19" xfId="1" quotePrefix="1" applyNumberFormat="1" applyFont="1" applyFill="1" applyBorder="1" applyAlignment="1" applyProtection="1">
      <alignment horizontal="right"/>
    </xf>
    <xf numFmtId="0" fontId="0" fillId="0" borderId="0" xfId="0"/>
    <xf numFmtId="0" fontId="0" fillId="0" borderId="6" xfId="0" applyBorder="1" applyAlignment="1">
      <alignment wrapText="1"/>
    </xf>
    <xf numFmtId="0" fontId="0" fillId="0" borderId="29" xfId="0" applyBorder="1" applyAlignment="1">
      <alignment horizontal="center"/>
    </xf>
    <xf numFmtId="164" fontId="9" fillId="0" borderId="18" xfId="1" quotePrefix="1" applyNumberFormat="1" applyFont="1" applyFill="1" applyBorder="1" applyAlignment="1" applyProtection="1">
      <alignment horizontal="right"/>
    </xf>
    <xf numFmtId="0" fontId="0" fillId="0" borderId="14" xfId="0" applyBorder="1" applyAlignment="1">
      <alignment wrapText="1"/>
    </xf>
    <xf numFmtId="0" fontId="0" fillId="0" borderId="0" xfId="0" applyAlignment="1">
      <alignment wrapText="1"/>
    </xf>
    <xf numFmtId="0" fontId="0" fillId="0" borderId="30" xfId="0" applyBorder="1" applyAlignment="1">
      <alignment wrapText="1"/>
    </xf>
    <xf numFmtId="0" fontId="0" fillId="0" borderId="31" xfId="0" applyBorder="1" applyAlignment="1">
      <alignment wrapText="1"/>
    </xf>
    <xf numFmtId="0" fontId="0" fillId="0" borderId="1" xfId="0" applyBorder="1" applyAlignment="1">
      <alignment wrapText="1"/>
    </xf>
    <xf numFmtId="0" fontId="0" fillId="0" borderId="32" xfId="0" applyBorder="1" applyAlignment="1">
      <alignment wrapText="1"/>
    </xf>
    <xf numFmtId="0" fontId="10" fillId="0" borderId="0" xfId="0" applyFont="1" applyAlignment="1">
      <alignment wrapText="1"/>
    </xf>
    <xf numFmtId="0" fontId="0" fillId="0" borderId="0" xfId="0"/>
    <xf numFmtId="0" fontId="12" fillId="0" borderId="0" xfId="0" applyFont="1" applyAlignment="1">
      <alignment horizontal="right"/>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13" fillId="3" borderId="12" xfId="0" applyFont="1" applyFill="1" applyBorder="1" applyAlignment="1">
      <alignment horizontal="center"/>
    </xf>
    <xf numFmtId="0" fontId="13" fillId="3" borderId="11" xfId="0" applyFont="1" applyFill="1" applyBorder="1" applyAlignment="1">
      <alignment horizontal="center"/>
    </xf>
    <xf numFmtId="0" fontId="13" fillId="3" borderId="13" xfId="0" applyFont="1" applyFill="1" applyBorder="1" applyAlignment="1">
      <alignment horizontal="center"/>
    </xf>
    <xf numFmtId="0" fontId="0" fillId="0" borderId="29" xfId="0" applyBorder="1" applyAlignment="1">
      <alignment horizontal="left" wrapText="1"/>
    </xf>
    <xf numFmtId="0" fontId="0" fillId="0" borderId="6" xfId="0" applyBorder="1" applyAlignment="1">
      <alignment horizontal="left" wrapText="1"/>
    </xf>
    <xf numFmtId="0" fontId="0" fillId="0" borderId="25" xfId="0" applyBorder="1" applyAlignment="1">
      <alignment horizontal="left" wrapText="1"/>
    </xf>
    <xf numFmtId="0" fontId="0" fillId="0" borderId="14" xfId="0" applyBorder="1" applyAlignment="1">
      <alignment horizontal="left" wrapText="1"/>
    </xf>
    <xf numFmtId="0" fontId="0" fillId="0" borderId="0" xfId="0" applyAlignment="1">
      <alignment horizontal="left" wrapText="1"/>
    </xf>
    <xf numFmtId="0" fontId="0" fillId="0" borderId="30" xfId="0" applyBorder="1" applyAlignment="1">
      <alignment horizontal="left" wrapText="1"/>
    </xf>
    <xf numFmtId="164" fontId="3" fillId="0" borderId="0" xfId="1" applyNumberFormat="1" applyFont="1" applyAlignment="1">
      <alignment horizontal="center"/>
    </xf>
    <xf numFmtId="164" fontId="3" fillId="0" borderId="0" xfId="1" applyNumberFormat="1" applyFont="1" applyAlignment="1">
      <alignment horizontal="right"/>
    </xf>
    <xf numFmtId="164" fontId="3" fillId="0" borderId="12" xfId="1" applyNumberFormat="1" applyFont="1" applyBorder="1" applyAlignment="1">
      <alignment horizontal="center"/>
    </xf>
    <xf numFmtId="164" fontId="3" fillId="0" borderId="2" xfId="1" applyNumberFormat="1" applyFont="1" applyBorder="1" applyAlignment="1">
      <alignment horizontal="center"/>
    </xf>
    <xf numFmtId="164" fontId="3" fillId="0" borderId="13" xfId="1" applyNumberFormat="1" applyFont="1" applyBorder="1" applyAlignment="1">
      <alignment horizontal="center"/>
    </xf>
    <xf numFmtId="164" fontId="3" fillId="0" borderId="1" xfId="1" applyNumberFormat="1" applyFont="1" applyBorder="1" applyAlignment="1">
      <alignment horizontal="center"/>
    </xf>
    <xf numFmtId="164" fontId="6" fillId="0" borderId="1" xfId="1" applyNumberFormat="1" applyFont="1" applyBorder="1" applyAlignment="1">
      <alignment horizontal="left" vertical="center" wrapText="1"/>
    </xf>
    <xf numFmtId="0" fontId="12" fillId="0" borderId="0" xfId="0" applyFont="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35" xfId="0" applyBorder="1" applyAlignment="1">
      <alignment horizontal="left" wrapText="1"/>
    </xf>
    <xf numFmtId="0" fontId="0" fillId="0" borderId="0" xfId="0" applyBorder="1" applyAlignment="1">
      <alignment wrapText="1"/>
    </xf>
    <xf numFmtId="164" fontId="0" fillId="2" borderId="0" xfId="1" applyNumberFormat="1" applyFont="1" applyFill="1" applyAlignment="1">
      <alignment wrapText="1"/>
    </xf>
    <xf numFmtId="164" fontId="5" fillId="0" borderId="0" xfId="1" applyNumberFormat="1" applyFont="1" applyAlignment="1">
      <alignment horizontal="left" vertical="center" wrapText="1"/>
    </xf>
    <xf numFmtId="164" fontId="5" fillId="0" borderId="0" xfId="1" applyNumberFormat="1" applyFont="1" applyAlignment="1">
      <alignment horizontal="left" vertical="center"/>
    </xf>
    <xf numFmtId="164" fontId="4" fillId="0" borderId="0" xfId="1" applyNumberFormat="1" applyFont="1" applyAlignment="1">
      <alignment horizontal="center"/>
    </xf>
    <xf numFmtId="164" fontId="2" fillId="0" borderId="0" xfId="1" applyNumberFormat="1" applyFont="1" applyAlignment="1">
      <alignment horizontal="center"/>
    </xf>
    <xf numFmtId="0" fontId="0" fillId="0" borderId="19" xfId="0" applyBorder="1" applyAlignment="1">
      <alignment wrapText="1"/>
    </xf>
    <xf numFmtId="0" fontId="0" fillId="0" borderId="36" xfId="0" applyBorder="1" applyAlignment="1">
      <alignment wrapText="1"/>
    </xf>
    <xf numFmtId="0" fontId="0" fillId="0" borderId="37" xfId="0" applyBorder="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0</xdr:row>
      <xdr:rowOff>0</xdr:rowOff>
    </xdr:from>
    <xdr:to>
      <xdr:col>2</xdr:col>
      <xdr:colOff>1876425</xdr:colOff>
      <xdr:row>3</xdr:row>
      <xdr:rowOff>381000</xdr:rowOff>
    </xdr:to>
    <xdr:pic>
      <xdr:nvPicPr>
        <xdr:cNvPr id="2" name="Picture 5" descr="JFNA-Logo | Fly on the Wall Productions | Video. Documentary ...">
          <a:extLst>
            <a:ext uri="{FF2B5EF4-FFF2-40B4-BE49-F238E27FC236}">
              <a16:creationId xmlns:a16="http://schemas.microsoft.com/office/drawing/2014/main" id="{866042B5-8BBD-4C68-AB0E-C6BC6B5201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0"/>
          <a:ext cx="290512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495300</xdr:colOff>
      <xdr:row>8</xdr:row>
      <xdr:rowOff>28575</xdr:rowOff>
    </xdr:from>
    <xdr:to>
      <xdr:col>2</xdr:col>
      <xdr:colOff>0</xdr:colOff>
      <xdr:row>11</xdr:row>
      <xdr:rowOff>114300</xdr:rowOff>
    </xdr:to>
    <xdr:sp macro="" textlink="">
      <xdr:nvSpPr>
        <xdr:cNvPr id="3" name="Left Brace 1">
          <a:extLst>
            <a:ext uri="{FF2B5EF4-FFF2-40B4-BE49-F238E27FC236}">
              <a16:creationId xmlns:a16="http://schemas.microsoft.com/office/drawing/2014/main" id="{ED19AC17-C909-4ADD-AD62-90464D069897}"/>
            </a:ext>
            <a:ext uri="{147F2762-F138-4A5C-976F-8EAC2B608ADB}">
              <a16:predDERef xmlns:a16="http://schemas.microsoft.com/office/drawing/2014/main" pred="{81AF52CD-97E9-48F3-A2E9-0BF143998B9D}"/>
            </a:ext>
          </a:extLst>
        </xdr:cNvPr>
        <xdr:cNvSpPr/>
      </xdr:nvSpPr>
      <xdr:spPr>
        <a:xfrm>
          <a:off x="838200" y="3238500"/>
          <a:ext cx="533400" cy="657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457200</xdr:colOff>
      <xdr:row>14</xdr:row>
      <xdr:rowOff>85725</xdr:rowOff>
    </xdr:from>
    <xdr:to>
      <xdr:col>2</xdr:col>
      <xdr:colOff>0</xdr:colOff>
      <xdr:row>18</xdr:row>
      <xdr:rowOff>104775</xdr:rowOff>
    </xdr:to>
    <xdr:sp macro="" textlink="">
      <xdr:nvSpPr>
        <xdr:cNvPr id="4" name="Left Brace 2">
          <a:extLst>
            <a:ext uri="{FF2B5EF4-FFF2-40B4-BE49-F238E27FC236}">
              <a16:creationId xmlns:a16="http://schemas.microsoft.com/office/drawing/2014/main" id="{CAE7A2C5-AFCA-4A50-92B9-33E5811C74D3}"/>
            </a:ext>
            <a:ext uri="{147F2762-F138-4A5C-976F-8EAC2B608ADB}">
              <a16:predDERef xmlns:a16="http://schemas.microsoft.com/office/drawing/2014/main" pred="{F8619A78-8EFA-4C40-A506-F7028CEBB8B4}"/>
            </a:ext>
          </a:extLst>
        </xdr:cNvPr>
        <xdr:cNvSpPr/>
      </xdr:nvSpPr>
      <xdr:spPr>
        <a:xfrm>
          <a:off x="800100" y="4467225"/>
          <a:ext cx="571500" cy="7810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495300</xdr:colOff>
      <xdr:row>17</xdr:row>
      <xdr:rowOff>28575</xdr:rowOff>
    </xdr:from>
    <xdr:to>
      <xdr:col>2</xdr:col>
      <xdr:colOff>0</xdr:colOff>
      <xdr:row>20</xdr:row>
      <xdr:rowOff>114300</xdr:rowOff>
    </xdr:to>
    <xdr:sp macro="" textlink="">
      <xdr:nvSpPr>
        <xdr:cNvPr id="6" name="Left Brace 1">
          <a:extLst>
            <a:ext uri="{FF2B5EF4-FFF2-40B4-BE49-F238E27FC236}">
              <a16:creationId xmlns:a16="http://schemas.microsoft.com/office/drawing/2014/main" id="{EA8BE886-07A7-4F83-AC4A-CBC62E136F8C}"/>
            </a:ext>
            <a:ext uri="{147F2762-F138-4A5C-976F-8EAC2B608ADB}">
              <a16:predDERef xmlns:a16="http://schemas.microsoft.com/office/drawing/2014/main" pred="{81AF52CD-97E9-48F3-A2E9-0BF143998B9D}"/>
            </a:ext>
          </a:extLst>
        </xdr:cNvPr>
        <xdr:cNvSpPr/>
      </xdr:nvSpPr>
      <xdr:spPr>
        <a:xfrm>
          <a:off x="838200" y="3419475"/>
          <a:ext cx="533400" cy="65722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457200</xdr:colOff>
      <xdr:row>23</xdr:row>
      <xdr:rowOff>85725</xdr:rowOff>
    </xdr:from>
    <xdr:to>
      <xdr:col>2</xdr:col>
      <xdr:colOff>0</xdr:colOff>
      <xdr:row>27</xdr:row>
      <xdr:rowOff>104775</xdr:rowOff>
    </xdr:to>
    <xdr:sp macro="" textlink="">
      <xdr:nvSpPr>
        <xdr:cNvPr id="7" name="Left Brace 2">
          <a:extLst>
            <a:ext uri="{FF2B5EF4-FFF2-40B4-BE49-F238E27FC236}">
              <a16:creationId xmlns:a16="http://schemas.microsoft.com/office/drawing/2014/main" id="{5E717A92-37E3-4538-96FD-5EF438E2AF6F}"/>
            </a:ext>
            <a:ext uri="{147F2762-F138-4A5C-976F-8EAC2B608ADB}">
              <a16:predDERef xmlns:a16="http://schemas.microsoft.com/office/drawing/2014/main" pred="{F8619A78-8EFA-4C40-A506-F7028CEBB8B4}"/>
            </a:ext>
          </a:extLst>
        </xdr:cNvPr>
        <xdr:cNvSpPr/>
      </xdr:nvSpPr>
      <xdr:spPr>
        <a:xfrm>
          <a:off x="800100" y="4648200"/>
          <a:ext cx="571500" cy="7810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editAs="oneCell">
    <xdr:from>
      <xdr:col>1</xdr:col>
      <xdr:colOff>0</xdr:colOff>
      <xdr:row>0</xdr:row>
      <xdr:rowOff>104774</xdr:rowOff>
    </xdr:from>
    <xdr:to>
      <xdr:col>2</xdr:col>
      <xdr:colOff>2962275</xdr:colOff>
      <xdr:row>6</xdr:row>
      <xdr:rowOff>193060</xdr:rowOff>
    </xdr:to>
    <xdr:pic>
      <xdr:nvPicPr>
        <xdr:cNvPr id="4" name="Picture 5" descr="JFNA-Logo | Fly on the Wall Productions | Video. Documentary ...">
          <a:extLst>
            <a:ext uri="{FF2B5EF4-FFF2-40B4-BE49-F238E27FC236}">
              <a16:creationId xmlns:a16="http://schemas.microsoft.com/office/drawing/2014/main" id="{B40529BE-6233-4ECB-9824-5EC01C589F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04774"/>
          <a:ext cx="3714750" cy="18123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6"/>
  <sheetViews>
    <sheetView tabSelected="1" workbookViewId="0">
      <selection activeCell="D33" sqref="D33"/>
    </sheetView>
  </sheetViews>
  <sheetFormatPr defaultRowHeight="14.5"/>
  <cols>
    <col min="1" max="1" width="5.1796875" customWidth="1"/>
    <col min="2" max="2" width="15.453125" customWidth="1"/>
    <col min="3" max="3" width="72.7265625" style="12" customWidth="1"/>
    <col min="4" max="4" width="21.1796875" customWidth="1"/>
    <col min="5" max="5" width="3" customWidth="1"/>
    <col min="6" max="6" width="20.54296875" customWidth="1"/>
    <col min="7" max="7" width="4" customWidth="1"/>
  </cols>
  <sheetData>
    <row r="1" spans="2:7" ht="21">
      <c r="C1" s="143"/>
      <c r="D1" s="144"/>
      <c r="E1" s="144"/>
      <c r="F1" s="144"/>
      <c r="G1" s="144"/>
    </row>
    <row r="2" spans="2:7" ht="28.5">
      <c r="B2" s="13"/>
      <c r="E2" s="127" t="s">
        <v>103</v>
      </c>
    </row>
    <row r="3" spans="2:7" ht="18.5">
      <c r="C3" s="145" t="s">
        <v>9</v>
      </c>
      <c r="D3" s="145"/>
      <c r="E3" s="145"/>
      <c r="F3" s="145"/>
    </row>
    <row r="4" spans="2:7" ht="36" customHeight="1"/>
    <row r="5" spans="2:7" ht="60" customHeight="1">
      <c r="B5" s="146" t="s">
        <v>95</v>
      </c>
      <c r="C5" s="147"/>
      <c r="D5" s="147"/>
      <c r="E5" s="147"/>
      <c r="F5" s="148"/>
    </row>
    <row r="6" spans="2:7" ht="33" customHeight="1">
      <c r="B6" s="149" t="s">
        <v>96</v>
      </c>
      <c r="C6" s="141"/>
      <c r="D6" s="141"/>
      <c r="E6" s="141"/>
      <c r="F6" s="150"/>
    </row>
    <row r="7" spans="2:7" ht="24" customHeight="1">
      <c r="B7" s="14"/>
      <c r="C7" s="15"/>
      <c r="D7" s="151" t="s">
        <v>10</v>
      </c>
      <c r="E7" s="152"/>
      <c r="F7" s="153"/>
    </row>
    <row r="8" spans="2:7" ht="35.5" customHeight="1">
      <c r="B8" s="16" t="s">
        <v>11</v>
      </c>
      <c r="D8" s="17" t="s">
        <v>78</v>
      </c>
      <c r="E8" s="18"/>
      <c r="F8" s="19" t="s">
        <v>12</v>
      </c>
    </row>
    <row r="9" spans="2:7">
      <c r="B9" s="20"/>
      <c r="C9" s="21" t="s">
        <v>77</v>
      </c>
      <c r="D9" s="22">
        <v>0</v>
      </c>
      <c r="E9" s="23"/>
      <c r="F9" s="24">
        <v>0</v>
      </c>
    </row>
    <row r="10" spans="2:7">
      <c r="B10" s="25" t="s">
        <v>13</v>
      </c>
      <c r="C10" s="21" t="s">
        <v>14</v>
      </c>
      <c r="D10" s="22">
        <v>0</v>
      </c>
      <c r="E10" s="23"/>
      <c r="F10" s="24">
        <v>0</v>
      </c>
    </row>
    <row r="11" spans="2:7">
      <c r="B11" s="20"/>
      <c r="C11" s="21" t="s">
        <v>15</v>
      </c>
      <c r="D11" s="26">
        <v>0</v>
      </c>
      <c r="E11" s="27"/>
      <c r="F11" s="24">
        <v>0</v>
      </c>
    </row>
    <row r="12" spans="2:7" ht="16">
      <c r="B12" s="25"/>
      <c r="C12" s="21" t="s">
        <v>16</v>
      </c>
      <c r="D12" s="28">
        <v>0</v>
      </c>
      <c r="E12" s="23"/>
      <c r="F12" s="29">
        <v>0</v>
      </c>
    </row>
    <row r="13" spans="2:7">
      <c r="B13" s="20"/>
      <c r="C13" s="21" t="s">
        <v>17</v>
      </c>
      <c r="D13" s="30">
        <f>SUM(D9:D12)</f>
        <v>0</v>
      </c>
      <c r="E13" s="31"/>
      <c r="F13" s="32">
        <f>SUM(F9:F12)</f>
        <v>0</v>
      </c>
    </row>
    <row r="14" spans="2:7">
      <c r="B14" s="20"/>
      <c r="C14" s="33" t="s">
        <v>18</v>
      </c>
      <c r="D14" s="34"/>
      <c r="E14" s="31"/>
      <c r="F14" s="35"/>
    </row>
    <row r="15" spans="2:7">
      <c r="B15" s="20"/>
      <c r="C15" s="21" t="s">
        <v>19</v>
      </c>
      <c r="D15" s="22">
        <v>0</v>
      </c>
      <c r="E15" s="23"/>
      <c r="F15" s="24">
        <v>0</v>
      </c>
    </row>
    <row r="16" spans="2:7">
      <c r="B16" s="20"/>
      <c r="C16" s="21" t="s">
        <v>20</v>
      </c>
      <c r="D16" s="22">
        <v>0</v>
      </c>
      <c r="E16" s="23"/>
      <c r="F16" s="24">
        <v>0</v>
      </c>
    </row>
    <row r="17" spans="2:6">
      <c r="B17" s="25" t="s">
        <v>21</v>
      </c>
      <c r="C17" s="21" t="s">
        <v>22</v>
      </c>
      <c r="D17" s="22">
        <v>0</v>
      </c>
      <c r="E17" s="23"/>
      <c r="F17" s="24">
        <v>0</v>
      </c>
    </row>
    <row r="18" spans="2:6">
      <c r="B18" s="20"/>
      <c r="C18" s="21" t="s">
        <v>23</v>
      </c>
      <c r="D18" s="22">
        <v>0</v>
      </c>
      <c r="E18" s="23"/>
      <c r="F18" s="24">
        <v>0</v>
      </c>
    </row>
    <row r="19" spans="2:6">
      <c r="B19" s="20"/>
      <c r="C19" s="21" t="s">
        <v>24</v>
      </c>
      <c r="D19" s="36">
        <v>0</v>
      </c>
      <c r="E19" s="27"/>
      <c r="F19" s="37">
        <v>0</v>
      </c>
    </row>
    <row r="20" spans="2:6">
      <c r="B20" s="20"/>
      <c r="C20" s="21" t="s">
        <v>25</v>
      </c>
      <c r="D20" s="38">
        <f>SUM(D15:D19)</f>
        <v>0</v>
      </c>
      <c r="E20" s="31"/>
      <c r="F20" s="39">
        <f>SUM(F15:F19)</f>
        <v>0</v>
      </c>
    </row>
    <row r="21" spans="2:6">
      <c r="B21" s="25" t="s">
        <v>26</v>
      </c>
      <c r="C21" s="21" t="s">
        <v>27</v>
      </c>
      <c r="D21" s="22">
        <v>0</v>
      </c>
      <c r="E21" s="23"/>
      <c r="F21" s="24">
        <v>0</v>
      </c>
    </row>
    <row r="22" spans="2:6" ht="43.5">
      <c r="B22" s="25" t="s">
        <v>28</v>
      </c>
      <c r="C22" s="21" t="s">
        <v>29</v>
      </c>
      <c r="D22" s="22">
        <v>0</v>
      </c>
      <c r="E22" s="23"/>
      <c r="F22" s="24">
        <v>0</v>
      </c>
    </row>
    <row r="23" spans="2:6">
      <c r="B23" s="25" t="s">
        <v>30</v>
      </c>
      <c r="C23" s="21" t="s">
        <v>31</v>
      </c>
      <c r="D23" s="22">
        <v>0</v>
      </c>
      <c r="E23" s="23"/>
      <c r="F23" s="24">
        <v>0</v>
      </c>
    </row>
    <row r="24" spans="2:6" ht="29">
      <c r="B24" s="25" t="s">
        <v>94</v>
      </c>
      <c r="C24" s="21" t="s">
        <v>32</v>
      </c>
      <c r="D24" s="22">
        <v>0</v>
      </c>
      <c r="E24" s="23"/>
      <c r="F24" s="24">
        <v>0</v>
      </c>
    </row>
    <row r="25" spans="2:6">
      <c r="B25" s="40" t="s">
        <v>33</v>
      </c>
      <c r="C25" s="41" t="s">
        <v>34</v>
      </c>
      <c r="D25" s="42">
        <f>SUM(D20:D24)+D13</f>
        <v>0</v>
      </c>
      <c r="E25" s="43"/>
      <c r="F25" s="44">
        <f>SUM(F20:F24)+F13</f>
        <v>0</v>
      </c>
    </row>
    <row r="26" spans="2:6">
      <c r="B26" s="45" t="s">
        <v>35</v>
      </c>
      <c r="C26" s="21"/>
      <c r="D26" s="34"/>
      <c r="E26" s="31"/>
      <c r="F26" s="35"/>
    </row>
    <row r="27" spans="2:6" ht="29">
      <c r="B27" s="25" t="s">
        <v>91</v>
      </c>
      <c r="C27" s="21" t="s">
        <v>104</v>
      </c>
      <c r="D27" s="46">
        <v>0</v>
      </c>
      <c r="E27" s="47"/>
      <c r="F27" s="48">
        <v>0</v>
      </c>
    </row>
    <row r="28" spans="2:6" ht="29">
      <c r="B28" s="25" t="s">
        <v>90</v>
      </c>
      <c r="C28" s="21" t="s">
        <v>87</v>
      </c>
      <c r="D28" s="132" t="s">
        <v>93</v>
      </c>
      <c r="E28" s="23"/>
      <c r="F28" s="136" t="s">
        <v>93</v>
      </c>
    </row>
    <row r="29" spans="2:6" ht="29">
      <c r="B29" s="25" t="s">
        <v>90</v>
      </c>
      <c r="C29" s="21" t="s">
        <v>89</v>
      </c>
      <c r="D29" s="132" t="s">
        <v>93</v>
      </c>
      <c r="E29" s="23"/>
      <c r="F29" s="136" t="s">
        <v>93</v>
      </c>
    </row>
    <row r="30" spans="2:6" ht="29">
      <c r="B30" s="25" t="s">
        <v>42</v>
      </c>
      <c r="C30" s="21" t="s">
        <v>43</v>
      </c>
      <c r="D30" s="38">
        <f>SUM(D28:D29)</f>
        <v>0</v>
      </c>
      <c r="E30" s="31"/>
      <c r="F30" s="30">
        <f>SUM(F28:F29)</f>
        <v>0</v>
      </c>
    </row>
    <row r="31" spans="2:6" ht="29">
      <c r="B31" s="25" t="s">
        <v>44</v>
      </c>
      <c r="C31" s="21" t="s">
        <v>45</v>
      </c>
      <c r="D31" s="22">
        <v>0</v>
      </c>
      <c r="E31" s="23"/>
      <c r="F31" s="24">
        <v>0</v>
      </c>
    </row>
    <row r="32" spans="2:6" ht="29">
      <c r="B32" s="25" t="s">
        <v>46</v>
      </c>
      <c r="C32" s="21" t="s">
        <v>47</v>
      </c>
      <c r="D32" s="22">
        <v>0</v>
      </c>
      <c r="E32" s="23"/>
      <c r="F32" s="24">
        <v>0</v>
      </c>
    </row>
    <row r="33" spans="2:6">
      <c r="B33" s="40" t="s">
        <v>48</v>
      </c>
      <c r="C33" s="49" t="s">
        <v>49</v>
      </c>
      <c r="D33" s="50">
        <f>D27+D30+D31+D32</f>
        <v>0</v>
      </c>
      <c r="E33" s="51"/>
      <c r="F33" s="52">
        <f>F27+F30+F31+F32</f>
        <v>0</v>
      </c>
    </row>
    <row r="34" spans="2:6">
      <c r="B34" s="25" t="s">
        <v>50</v>
      </c>
      <c r="C34" s="21" t="s">
        <v>51</v>
      </c>
      <c r="D34" s="34">
        <f>D25-D33</f>
        <v>0</v>
      </c>
      <c r="E34" s="31"/>
      <c r="F34" s="35">
        <f>F25-F33</f>
        <v>0</v>
      </c>
    </row>
    <row r="35" spans="2:6">
      <c r="B35" s="25" t="s">
        <v>52</v>
      </c>
      <c r="C35" s="21" t="s">
        <v>53</v>
      </c>
      <c r="D35" s="34">
        <f>D34/12</f>
        <v>0</v>
      </c>
      <c r="E35" s="31"/>
      <c r="F35" s="35">
        <f>F34/4</f>
        <v>0</v>
      </c>
    </row>
    <row r="36" spans="2:6">
      <c r="B36" s="25" t="s">
        <v>88</v>
      </c>
      <c r="C36" s="21" t="s">
        <v>100</v>
      </c>
      <c r="D36" s="34">
        <f>MIN(2.5*D35,10000000)</f>
        <v>0</v>
      </c>
      <c r="E36" s="53"/>
      <c r="F36" s="55">
        <f>MIN(2.5*F35,10000000)</f>
        <v>0</v>
      </c>
    </row>
    <row r="37" spans="2:6" s="133" customFormat="1">
      <c r="B37" s="135" t="s">
        <v>98</v>
      </c>
      <c r="C37" s="134" t="s">
        <v>99</v>
      </c>
      <c r="D37" s="22">
        <v>0</v>
      </c>
      <c r="E37" s="23"/>
      <c r="F37" s="24">
        <v>0</v>
      </c>
    </row>
    <row r="38" spans="2:6" s="133" customFormat="1">
      <c r="B38" s="135" t="s">
        <v>101</v>
      </c>
      <c r="C38" s="134" t="s">
        <v>102</v>
      </c>
      <c r="D38" s="34">
        <f>MIN(D36+D37,10000000)</f>
        <v>0</v>
      </c>
      <c r="E38" s="53"/>
      <c r="F38" s="55">
        <f>MIN(F36+F37,10000000)</f>
        <v>0</v>
      </c>
    </row>
    <row r="39" spans="2:6" ht="62.25" customHeight="1">
      <c r="B39" s="154" t="s">
        <v>107</v>
      </c>
      <c r="C39" s="155"/>
      <c r="D39" s="155"/>
      <c r="E39" s="155"/>
      <c r="F39" s="156"/>
    </row>
    <row r="40" spans="2:6" ht="46.5" customHeight="1">
      <c r="B40" s="157"/>
      <c r="C40" s="158"/>
      <c r="D40" s="158"/>
      <c r="E40" s="158"/>
      <c r="F40" s="159"/>
    </row>
    <row r="41" spans="2:6" ht="63" customHeight="1">
      <c r="B41" s="157"/>
      <c r="C41" s="158"/>
      <c r="D41" s="158"/>
      <c r="E41" s="158"/>
      <c r="F41" s="159"/>
    </row>
    <row r="42" spans="2:6" ht="29.25" customHeight="1">
      <c r="B42" s="137" t="s">
        <v>54</v>
      </c>
      <c r="C42" s="138"/>
      <c r="D42" s="138"/>
      <c r="E42" s="138"/>
      <c r="F42" s="139"/>
    </row>
    <row r="43" spans="2:6" ht="28.5" customHeight="1">
      <c r="B43" s="137"/>
      <c r="C43" s="138"/>
      <c r="D43" s="138"/>
      <c r="E43" s="138"/>
      <c r="F43" s="139"/>
    </row>
    <row r="44" spans="2:6">
      <c r="B44" s="137"/>
      <c r="C44" s="138"/>
      <c r="D44" s="138"/>
      <c r="E44" s="138"/>
      <c r="F44" s="139"/>
    </row>
    <row r="45" spans="2:6">
      <c r="B45" s="137"/>
      <c r="C45" s="138"/>
      <c r="D45" s="138"/>
      <c r="E45" s="138"/>
      <c r="F45" s="139"/>
    </row>
    <row r="46" spans="2:6" ht="24.75" customHeight="1">
      <c r="B46" s="140"/>
      <c r="C46" s="141"/>
      <c r="D46" s="141"/>
      <c r="E46" s="141"/>
      <c r="F46" s="142"/>
    </row>
  </sheetData>
  <sheetProtection algorithmName="SHA-512" hashValue="0uxp19ipUgHwvx9a3/e6OS+6107AdKIkLMwv/ZV3+/y5AmedN813nvh/jJvqShRQeHGheiVrU611IsRDXPRRIg==" saltValue="v6bahSL+8qboacKXjUuPHA==" spinCount="100000" sheet="1" objects="1" scenarios="1"/>
  <mergeCells count="7">
    <mergeCell ref="B42:F46"/>
    <mergeCell ref="C1:G1"/>
    <mergeCell ref="C3:F3"/>
    <mergeCell ref="B5:F5"/>
    <mergeCell ref="B6:F6"/>
    <mergeCell ref="D7:F7"/>
    <mergeCell ref="B39:F41"/>
  </mergeCells>
  <pageMargins left="0.7" right="0.7" top="0.75" bottom="0.75" header="0.3" footer="0.3"/>
  <pageSetup scale="63" orientation="portrait" r:id="rId1"/>
  <headerFooter>
    <oddFooter>&amp;L&amp;8&amp;F&amp;R&amp;8&amp;D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0"/>
  <sheetViews>
    <sheetView showGridLines="0" zoomScaleNormal="100" workbookViewId="0">
      <selection activeCell="B86" sqref="B86:E90"/>
    </sheetView>
  </sheetViews>
  <sheetFormatPr defaultColWidth="8.81640625" defaultRowHeight="14.5"/>
  <cols>
    <col min="1" max="1" width="4.26953125" style="1" customWidth="1"/>
    <col min="2" max="2" width="11.26953125" style="1" customWidth="1"/>
    <col min="3" max="3" width="95.81640625" style="1" customWidth="1"/>
    <col min="4" max="4" width="15.1796875" style="1" customWidth="1"/>
    <col min="5" max="5" width="14.81640625" style="1" customWidth="1"/>
    <col min="6" max="6" width="7.1796875" style="1" customWidth="1"/>
    <col min="7" max="7" width="10.26953125" style="1" bestFit="1" customWidth="1"/>
    <col min="8" max="16384" width="8.81640625" style="1"/>
  </cols>
  <sheetData>
    <row r="1" spans="2:7" ht="15.5">
      <c r="B1" s="160"/>
      <c r="C1" s="160"/>
      <c r="D1" s="160"/>
      <c r="E1" s="160"/>
    </row>
    <row r="2" spans="2:7" s="120" customFormat="1" ht="21">
      <c r="C2" s="143"/>
      <c r="D2" s="144"/>
      <c r="E2" s="144"/>
      <c r="F2" s="144"/>
      <c r="G2" s="144"/>
    </row>
    <row r="3" spans="2:7" s="120" customFormat="1" ht="28.5">
      <c r="B3" s="13"/>
      <c r="C3" s="119"/>
    </row>
    <row r="4" spans="2:7" s="120" customFormat="1" ht="18.5">
      <c r="C4" s="167"/>
      <c r="D4" s="167"/>
      <c r="E4" s="167"/>
      <c r="F4" s="167"/>
    </row>
    <row r="5" spans="2:7" s="120" customFormat="1" ht="36" customHeight="1">
      <c r="C5" s="119"/>
    </row>
    <row r="6" spans="2:7" ht="15.5">
      <c r="B6" s="161" t="s">
        <v>5</v>
      </c>
      <c r="C6" s="161"/>
      <c r="D6" s="161"/>
      <c r="E6" s="161"/>
    </row>
    <row r="7" spans="2:7" ht="15.5">
      <c r="B7" s="161" t="s">
        <v>79</v>
      </c>
      <c r="C7" s="161"/>
      <c r="D7" s="161"/>
      <c r="E7" s="161"/>
    </row>
    <row r="8" spans="2:7" ht="22.5" customHeight="1">
      <c r="B8" s="172" t="s">
        <v>70</v>
      </c>
      <c r="C8" s="138"/>
      <c r="D8" s="138"/>
      <c r="E8" s="138"/>
    </row>
    <row r="9" spans="2:7" ht="15.5">
      <c r="D9" s="165"/>
      <c r="E9" s="165"/>
    </row>
    <row r="10" spans="2:7">
      <c r="B10" s="80" t="s">
        <v>66</v>
      </c>
      <c r="C10" s="81"/>
      <c r="D10" s="118"/>
      <c r="E10" s="123">
        <f>MAX('Permitted Loan Calculation '!D36,'Permitted Loan Calculation '!F36)</f>
        <v>0</v>
      </c>
    </row>
    <row r="12" spans="2:7" ht="15.5">
      <c r="B12" s="162" t="s">
        <v>0</v>
      </c>
      <c r="C12" s="163"/>
      <c r="D12" s="163"/>
      <c r="E12" s="164"/>
    </row>
    <row r="13" spans="2:7">
      <c r="B13" s="175" t="s">
        <v>71</v>
      </c>
      <c r="C13" s="175"/>
      <c r="D13" s="175"/>
      <c r="E13" s="175"/>
    </row>
    <row r="15" spans="2:7">
      <c r="B15" s="176" t="s">
        <v>76</v>
      </c>
      <c r="C15" s="176"/>
      <c r="D15" s="176"/>
    </row>
    <row r="16" spans="2:7">
      <c r="B16" s="3" t="s">
        <v>62</v>
      </c>
      <c r="C16" s="3"/>
      <c r="D16" s="54"/>
    </row>
    <row r="17" spans="2:6" ht="36.75" customHeight="1">
      <c r="B17" s="177" t="s">
        <v>97</v>
      </c>
      <c r="C17" s="178"/>
      <c r="D17" s="179"/>
      <c r="E17" s="96"/>
      <c r="F17" s="96"/>
    </row>
    <row r="18" spans="2:6">
      <c r="B18" s="20"/>
      <c r="C18" s="21" t="s">
        <v>77</v>
      </c>
      <c r="D18" s="83">
        <v>0</v>
      </c>
    </row>
    <row r="19" spans="2:6">
      <c r="B19" s="25" t="s">
        <v>13</v>
      </c>
      <c r="C19" s="21" t="s">
        <v>14</v>
      </c>
      <c r="D19" s="83">
        <v>0</v>
      </c>
    </row>
    <row r="20" spans="2:6">
      <c r="B20" s="20"/>
      <c r="C20" s="21" t="s">
        <v>15</v>
      </c>
      <c r="D20" s="84">
        <v>0</v>
      </c>
    </row>
    <row r="21" spans="2:6" ht="16">
      <c r="B21" s="25"/>
      <c r="C21" s="21" t="s">
        <v>16</v>
      </c>
      <c r="D21" s="28">
        <v>0</v>
      </c>
    </row>
    <row r="22" spans="2:6">
      <c r="B22" s="20"/>
      <c r="C22" s="21" t="s">
        <v>17</v>
      </c>
      <c r="D22" s="30">
        <f>SUM(D18:D21)</f>
        <v>0</v>
      </c>
    </row>
    <row r="23" spans="2:6">
      <c r="B23" s="20"/>
      <c r="C23" s="33" t="s">
        <v>18</v>
      </c>
      <c r="D23" s="55"/>
    </row>
    <row r="24" spans="2:6">
      <c r="B24" s="20"/>
      <c r="C24" s="21" t="s">
        <v>19</v>
      </c>
      <c r="D24" s="83"/>
    </row>
    <row r="25" spans="2:6">
      <c r="B25" s="20"/>
      <c r="C25" s="21" t="s">
        <v>20</v>
      </c>
      <c r="D25" s="83">
        <v>0</v>
      </c>
    </row>
    <row r="26" spans="2:6">
      <c r="B26" s="25" t="s">
        <v>21</v>
      </c>
      <c r="C26" s="21" t="s">
        <v>22</v>
      </c>
      <c r="D26" s="83">
        <v>0</v>
      </c>
    </row>
    <row r="27" spans="2:6">
      <c r="B27" s="20"/>
      <c r="C27" s="21" t="s">
        <v>23</v>
      </c>
      <c r="D27" s="83">
        <v>0</v>
      </c>
    </row>
    <row r="28" spans="2:6">
      <c r="B28" s="20"/>
      <c r="C28" s="21" t="s">
        <v>24</v>
      </c>
      <c r="D28" s="85">
        <v>0</v>
      </c>
    </row>
    <row r="29" spans="2:6">
      <c r="B29" s="20"/>
      <c r="C29" s="21" t="s">
        <v>25</v>
      </c>
      <c r="D29" s="30">
        <f>SUM(D24:D28)</f>
        <v>0</v>
      </c>
    </row>
    <row r="30" spans="2:6">
      <c r="B30" s="25" t="s">
        <v>26</v>
      </c>
      <c r="C30" s="21" t="s">
        <v>27</v>
      </c>
      <c r="D30" s="83">
        <v>0</v>
      </c>
    </row>
    <row r="31" spans="2:6" ht="30" customHeight="1">
      <c r="B31" s="25" t="s">
        <v>28</v>
      </c>
      <c r="C31" s="21" t="s">
        <v>29</v>
      </c>
      <c r="D31" s="83">
        <v>0</v>
      </c>
    </row>
    <row r="32" spans="2:6">
      <c r="B32" s="25" t="s">
        <v>30</v>
      </c>
      <c r="C32" s="21" t="s">
        <v>31</v>
      </c>
      <c r="D32" s="83">
        <v>0</v>
      </c>
    </row>
    <row r="33" spans="2:7">
      <c r="B33" s="25" t="s">
        <v>94</v>
      </c>
      <c r="C33" s="21" t="s">
        <v>32</v>
      </c>
      <c r="D33" s="83">
        <v>0</v>
      </c>
    </row>
    <row r="34" spans="2:7">
      <c r="B34" s="40" t="s">
        <v>33</v>
      </c>
      <c r="C34" s="41" t="s">
        <v>34</v>
      </c>
      <c r="D34" s="86">
        <f>SUM(D29:D33)+D22</f>
        <v>0</v>
      </c>
    </row>
    <row r="35" spans="2:7">
      <c r="B35" s="45" t="s">
        <v>35</v>
      </c>
      <c r="C35" s="21"/>
      <c r="D35" s="55"/>
    </row>
    <row r="36" spans="2:7" ht="30" customHeight="1">
      <c r="B36" s="25" t="s">
        <v>36</v>
      </c>
      <c r="C36" s="21" t="s">
        <v>105</v>
      </c>
      <c r="D36" s="87">
        <v>0</v>
      </c>
    </row>
    <row r="37" spans="2:7" ht="22.5" customHeight="1">
      <c r="B37" s="25" t="s">
        <v>37</v>
      </c>
      <c r="C37" s="21" t="s">
        <v>38</v>
      </c>
      <c r="D37" s="83">
        <v>0</v>
      </c>
    </row>
    <row r="38" spans="2:7" ht="29">
      <c r="B38" s="25" t="s">
        <v>37</v>
      </c>
      <c r="C38" s="21" t="s">
        <v>39</v>
      </c>
      <c r="D38" s="83">
        <v>0</v>
      </c>
    </row>
    <row r="39" spans="2:7" ht="29">
      <c r="B39" s="25" t="s">
        <v>37</v>
      </c>
      <c r="C39" s="21" t="s">
        <v>40</v>
      </c>
      <c r="D39" s="83">
        <v>0</v>
      </c>
    </row>
    <row r="40" spans="2:7" ht="30.5">
      <c r="B40" s="25" t="s">
        <v>37</v>
      </c>
      <c r="C40" s="21" t="s">
        <v>41</v>
      </c>
      <c r="D40" s="28">
        <v>0</v>
      </c>
    </row>
    <row r="41" spans="2:7" ht="22.5" customHeight="1">
      <c r="B41" s="25" t="s">
        <v>42</v>
      </c>
      <c r="C41" s="21" t="s">
        <v>43</v>
      </c>
      <c r="D41" s="30">
        <f>D37+-D38+D39-D40</f>
        <v>0</v>
      </c>
    </row>
    <row r="42" spans="2:7" ht="29">
      <c r="B42" s="25" t="s">
        <v>44</v>
      </c>
      <c r="C42" s="21" t="s">
        <v>45</v>
      </c>
      <c r="D42" s="83">
        <v>0</v>
      </c>
    </row>
    <row r="43" spans="2:7" ht="29">
      <c r="B43" s="25" t="s">
        <v>46</v>
      </c>
      <c r="C43" s="21" t="s">
        <v>47</v>
      </c>
      <c r="D43" s="83">
        <v>0</v>
      </c>
    </row>
    <row r="44" spans="2:7">
      <c r="B44" s="56" t="s">
        <v>48</v>
      </c>
      <c r="C44" s="57" t="s">
        <v>49</v>
      </c>
      <c r="D44" s="61">
        <f>D36+D41+D42+D43</f>
        <v>0</v>
      </c>
    </row>
    <row r="45" spans="2:7">
      <c r="B45" s="90" t="s">
        <v>63</v>
      </c>
      <c r="C45" s="88" t="s">
        <v>51</v>
      </c>
      <c r="D45" s="58"/>
      <c r="E45" s="102">
        <f>D34-D44</f>
        <v>0</v>
      </c>
    </row>
    <row r="46" spans="2:7">
      <c r="B46" s="90" t="s">
        <v>74</v>
      </c>
      <c r="C46" s="89"/>
      <c r="D46" s="58"/>
      <c r="E46" s="83">
        <v>0</v>
      </c>
    </row>
    <row r="47" spans="2:7">
      <c r="B47" s="90" t="s">
        <v>73</v>
      </c>
      <c r="C47" s="89"/>
      <c r="D47" s="58"/>
      <c r="E47" s="83">
        <v>0</v>
      </c>
      <c r="G47" s="95"/>
    </row>
    <row r="48" spans="2:7" s="5" customFormat="1" ht="15" customHeight="1">
      <c r="B48" s="90" t="s">
        <v>69</v>
      </c>
      <c r="C48" s="89"/>
      <c r="D48" s="59"/>
      <c r="E48" s="83">
        <v>0</v>
      </c>
    </row>
    <row r="49" spans="2:7" s="5" customFormat="1" ht="15" customHeight="1">
      <c r="B49" s="90" t="s">
        <v>80</v>
      </c>
      <c r="C49" s="89"/>
      <c r="D49" s="59"/>
      <c r="E49" s="83">
        <v>0</v>
      </c>
    </row>
    <row r="50" spans="2:7" s="8" customFormat="1" ht="15" customHeight="1">
      <c r="B50" s="90" t="s">
        <v>64</v>
      </c>
      <c r="C50" s="89"/>
      <c r="D50" s="60"/>
      <c r="E50" s="106">
        <f>SUM(E18:E48)-E49</f>
        <v>0</v>
      </c>
    </row>
    <row r="51" spans="2:7" s="8" customFormat="1" ht="15" customHeight="1">
      <c r="B51" s="124"/>
      <c r="C51" s="124"/>
      <c r="D51" s="125"/>
      <c r="E51" s="126"/>
    </row>
    <row r="52" spans="2:7" s="8" customFormat="1" ht="15" customHeight="1">
      <c r="B52" s="7"/>
      <c r="C52" s="7"/>
      <c r="E52" s="7"/>
    </row>
    <row r="53" spans="2:7" s="5" customFormat="1" ht="15" customHeight="1">
      <c r="B53" s="166" t="s">
        <v>1</v>
      </c>
      <c r="C53" s="166"/>
      <c r="E53" s="6"/>
    </row>
    <row r="54" spans="2:7" s="5" customFormat="1" ht="15" customHeight="1">
      <c r="B54" s="62" t="s">
        <v>60</v>
      </c>
      <c r="C54" s="63"/>
      <c r="D54" s="64"/>
      <c r="E54" s="122"/>
    </row>
    <row r="55" spans="2:7" s="5" customFormat="1" ht="15" customHeight="1">
      <c r="B55" s="65" t="s">
        <v>2</v>
      </c>
      <c r="C55" s="66"/>
      <c r="D55" s="67"/>
      <c r="E55" s="68"/>
    </row>
    <row r="56" spans="2:7" s="5" customFormat="1" ht="15.65" customHeight="1">
      <c r="B56" s="65" t="s">
        <v>55</v>
      </c>
      <c r="C56" s="9"/>
      <c r="D56" s="103">
        <v>0</v>
      </c>
      <c r="E56" s="69"/>
    </row>
    <row r="57" spans="2:7" s="5" customFormat="1" ht="15" customHeight="1">
      <c r="B57" s="100" t="s">
        <v>68</v>
      </c>
      <c r="C57" s="9"/>
      <c r="D57" s="104"/>
      <c r="E57" s="69"/>
    </row>
    <row r="58" spans="2:7" s="5" customFormat="1" ht="15" customHeight="1">
      <c r="B58" s="65" t="s">
        <v>56</v>
      </c>
      <c r="C58" s="67"/>
      <c r="D58" s="103">
        <v>0</v>
      </c>
      <c r="E58" s="71"/>
    </row>
    <row r="59" spans="2:7" s="5" customFormat="1" ht="15" customHeight="1">
      <c r="B59" s="65" t="s">
        <v>8</v>
      </c>
      <c r="C59" s="67"/>
      <c r="D59" s="105">
        <v>0</v>
      </c>
      <c r="E59" s="121"/>
      <c r="G59" s="101"/>
    </row>
    <row r="60" spans="2:7" s="5" customFormat="1" ht="15" customHeight="1">
      <c r="B60" s="65"/>
      <c r="C60" s="67" t="s">
        <v>58</v>
      </c>
      <c r="D60" s="70">
        <f>MAX(D58,D59)</f>
        <v>0</v>
      </c>
      <c r="E60" s="71"/>
      <c r="G60" s="101"/>
    </row>
    <row r="61" spans="2:7" s="5" customFormat="1" ht="15" customHeight="1">
      <c r="B61" s="72" t="s">
        <v>3</v>
      </c>
      <c r="C61" s="73"/>
      <c r="D61" s="74">
        <f>IF(D60=0,0,(MAX(1-(D56/D60),0)))</f>
        <v>0</v>
      </c>
      <c r="E61" s="97">
        <f>E50*-D61</f>
        <v>0</v>
      </c>
    </row>
    <row r="62" spans="2:7">
      <c r="B62" s="62" t="s">
        <v>61</v>
      </c>
      <c r="C62" s="75"/>
      <c r="D62" s="76"/>
      <c r="E62" s="78"/>
    </row>
    <row r="63" spans="2:7" s="3" customFormat="1">
      <c r="B63" s="65" t="s">
        <v>4</v>
      </c>
      <c r="C63" s="77"/>
      <c r="D63" s="77"/>
      <c r="E63" s="78"/>
    </row>
    <row r="64" spans="2:7" s="3" customFormat="1">
      <c r="B64" s="72" t="s">
        <v>6</v>
      </c>
      <c r="C64" s="79"/>
      <c r="D64" s="103"/>
      <c r="E64" s="94">
        <f>-D64</f>
        <v>0</v>
      </c>
    </row>
    <row r="65" spans="2:6" s="3" customFormat="1">
      <c r="B65" s="91" t="s">
        <v>65</v>
      </c>
      <c r="C65" s="92"/>
      <c r="D65" s="93"/>
      <c r="E65" s="98">
        <f>E61+E64</f>
        <v>0</v>
      </c>
      <c r="F65" s="99"/>
    </row>
    <row r="66" spans="2:6" s="4" customFormat="1">
      <c r="B66" s="91" t="s">
        <v>67</v>
      </c>
      <c r="C66" s="109"/>
      <c r="D66" s="110"/>
      <c r="E66" s="82">
        <f>E50+E65</f>
        <v>0</v>
      </c>
    </row>
    <row r="67" spans="2:6" s="4" customFormat="1">
      <c r="B67" s="111"/>
      <c r="C67" s="75"/>
      <c r="D67" s="112"/>
      <c r="E67" s="113"/>
    </row>
    <row r="68" spans="2:6" s="3" customFormat="1" ht="15" thickBot="1">
      <c r="B68" s="114" t="s">
        <v>75</v>
      </c>
      <c r="C68" s="77"/>
      <c r="D68" s="10"/>
      <c r="E68" s="115">
        <f>MIN(E66,E10)</f>
        <v>0</v>
      </c>
    </row>
    <row r="69" spans="2:6" s="3" customFormat="1" ht="15" thickTop="1">
      <c r="B69" s="114"/>
      <c r="C69" s="77"/>
      <c r="D69" s="77"/>
      <c r="E69" s="116"/>
    </row>
    <row r="70" spans="2:6" s="3" customFormat="1" ht="16">
      <c r="B70" s="114" t="s">
        <v>72</v>
      </c>
      <c r="C70" s="77"/>
      <c r="D70" s="77"/>
      <c r="E70" s="117">
        <f>MAX(E10-E68,0)</f>
        <v>0</v>
      </c>
    </row>
    <row r="71" spans="2:6" s="3" customFormat="1" ht="16">
      <c r="B71" s="114"/>
      <c r="C71" s="77"/>
      <c r="D71" s="77"/>
      <c r="E71" s="117"/>
    </row>
    <row r="72" spans="2:6" s="3" customFormat="1" ht="16">
      <c r="B72" s="114" t="s">
        <v>81</v>
      </c>
      <c r="C72" s="77"/>
      <c r="D72" s="77"/>
      <c r="E72" s="117"/>
    </row>
    <row r="73" spans="2:6" s="3" customFormat="1" ht="16">
      <c r="B73" s="114" t="s">
        <v>82</v>
      </c>
      <c r="C73" s="77"/>
      <c r="D73" s="103">
        <v>0</v>
      </c>
      <c r="E73" s="117"/>
    </row>
    <row r="74" spans="2:6" s="3" customFormat="1">
      <c r="B74" s="114" t="s">
        <v>83</v>
      </c>
      <c r="C74" s="77"/>
      <c r="E74" s="78">
        <f>E50+E49+D73</f>
        <v>0</v>
      </c>
    </row>
    <row r="75" spans="2:6" s="3" customFormat="1" ht="16">
      <c r="B75" s="114"/>
      <c r="C75" s="77" t="s">
        <v>84</v>
      </c>
      <c r="D75" s="77"/>
      <c r="E75" s="129">
        <f>IF(E45=0,0,E45/E10)</f>
        <v>0</v>
      </c>
    </row>
    <row r="76" spans="2:6" s="3" customFormat="1" ht="16">
      <c r="B76" s="114" t="s">
        <v>92</v>
      </c>
      <c r="C76" s="77"/>
      <c r="D76" s="77"/>
      <c r="E76" s="117"/>
    </row>
    <row r="77" spans="2:6" s="3" customFormat="1">
      <c r="B77" s="114" t="s">
        <v>85</v>
      </c>
      <c r="C77" s="77"/>
      <c r="D77" s="77"/>
      <c r="E77" s="130">
        <f>IF(E45&lt;&gt;0,(IF(E75&gt;=0.75,"True","False")),0)</f>
        <v>0</v>
      </c>
    </row>
    <row r="78" spans="2:6">
      <c r="B78" s="128" t="s">
        <v>86</v>
      </c>
      <c r="C78" s="2"/>
      <c r="D78" s="131">
        <f>IF(E68&lt;=0,0,SUM(E46:E48)/E68)</f>
        <v>0</v>
      </c>
      <c r="E78" s="130">
        <f>IF(E68&lt;&gt;0,IF(D78&lt;0.25,"True","False"),0)</f>
        <v>0</v>
      </c>
    </row>
    <row r="79" spans="2:6" s="11" customFormat="1">
      <c r="B79" s="174" t="s">
        <v>57</v>
      </c>
      <c r="C79" s="174"/>
      <c r="D79" s="174"/>
      <c r="E79" s="174"/>
    </row>
    <row r="80" spans="2:6" ht="22.5" customHeight="1">
      <c r="B80" s="173" t="s">
        <v>59</v>
      </c>
      <c r="C80" s="173"/>
      <c r="D80" s="173"/>
      <c r="E80" s="173"/>
    </row>
    <row r="81" spans="2:6" s="11" customFormat="1" ht="17.5" customHeight="1">
      <c r="B81" s="173" t="s">
        <v>7</v>
      </c>
      <c r="C81" s="173"/>
      <c r="D81" s="173"/>
      <c r="E81" s="173"/>
    </row>
    <row r="83" spans="2:6" customFormat="1" ht="104.25" customHeight="1">
      <c r="B83" s="168" t="s">
        <v>106</v>
      </c>
      <c r="C83" s="169"/>
      <c r="D83" s="169"/>
      <c r="E83" s="170"/>
      <c r="F83" s="107"/>
    </row>
    <row r="84" spans="2:6" customFormat="1" ht="56.25" customHeight="1">
      <c r="B84" s="157"/>
      <c r="C84" s="158"/>
      <c r="D84" s="158"/>
      <c r="E84" s="159"/>
      <c r="F84" s="107"/>
    </row>
    <row r="85" spans="2:6" customFormat="1" ht="40.5" customHeight="1">
      <c r="B85" s="157"/>
      <c r="C85" s="158"/>
      <c r="D85" s="158"/>
      <c r="E85" s="159"/>
      <c r="F85" s="107"/>
    </row>
    <row r="86" spans="2:6" customFormat="1" ht="10.5" customHeight="1">
      <c r="B86" s="137" t="s">
        <v>54</v>
      </c>
      <c r="C86" s="171"/>
      <c r="D86" s="171"/>
      <c r="E86" s="139"/>
      <c r="F86" s="108"/>
    </row>
    <row r="87" spans="2:6" customFormat="1" ht="37.5" customHeight="1">
      <c r="B87" s="137"/>
      <c r="C87" s="171"/>
      <c r="D87" s="171"/>
      <c r="E87" s="139"/>
      <c r="F87" s="108"/>
    </row>
    <row r="88" spans="2:6" customFormat="1" ht="21.75" customHeight="1">
      <c r="B88" s="137"/>
      <c r="C88" s="171"/>
      <c r="D88" s="171"/>
      <c r="E88" s="139"/>
      <c r="F88" s="108"/>
    </row>
    <row r="89" spans="2:6" customFormat="1">
      <c r="B89" s="137"/>
      <c r="C89" s="171"/>
      <c r="D89" s="171"/>
      <c r="E89" s="139"/>
      <c r="F89" s="108"/>
    </row>
    <row r="90" spans="2:6" customFormat="1" ht="24.75" customHeight="1">
      <c r="B90" s="140"/>
      <c r="C90" s="141"/>
      <c r="D90" s="141"/>
      <c r="E90" s="142"/>
      <c r="F90" s="108"/>
    </row>
  </sheetData>
  <sheetProtection algorithmName="SHA-512" hashValue="CeJ//0EC1shGG8LnsEDUIHdQ7K7PPuLMCGvuTE04L9uIhSJG/fQHjPtADjSfl8R7/T647IVvWK7SO8J+6RQjBA==" saltValue="AWWfS7vA+eaHvEBRwWVo6Q==" spinCount="100000" sheet="1" objects="1" scenarios="1"/>
  <mergeCells count="17">
    <mergeCell ref="B83:E85"/>
    <mergeCell ref="B86:E90"/>
    <mergeCell ref="B8:E8"/>
    <mergeCell ref="B6:E6"/>
    <mergeCell ref="B80:E80"/>
    <mergeCell ref="B79:E79"/>
    <mergeCell ref="B81:E81"/>
    <mergeCell ref="B13:E13"/>
    <mergeCell ref="B15:D15"/>
    <mergeCell ref="B17:D17"/>
    <mergeCell ref="B1:E1"/>
    <mergeCell ref="B7:E7"/>
    <mergeCell ref="B12:E12"/>
    <mergeCell ref="D9:E9"/>
    <mergeCell ref="B53:C53"/>
    <mergeCell ref="C2:G2"/>
    <mergeCell ref="C4:F4"/>
  </mergeCells>
  <printOptions horizontalCentered="1"/>
  <pageMargins left="0.25" right="0.25" top="0.75" bottom="0.75" header="0.3" footer="0.3"/>
  <pageSetup scale="4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182CE08D889A458D7568460D5333A5" ma:contentTypeVersion="4" ma:contentTypeDescription="Create a new document." ma:contentTypeScope="" ma:versionID="a33033934a4df3c9b6dd6c6a348f0e46">
  <xsd:schema xmlns:xsd="http://www.w3.org/2001/XMLSchema" xmlns:xs="http://www.w3.org/2001/XMLSchema" xmlns:p="http://schemas.microsoft.com/office/2006/metadata/properties" xmlns:ns2="d54207af-711a-4733-82b5-1a6c2a7583d1" targetNamespace="http://schemas.microsoft.com/office/2006/metadata/properties" ma:root="true" ma:fieldsID="4d54501203e98aacafbd360163af69bd" ns2:_="">
    <xsd:import namespace="d54207af-711a-4733-82b5-1a6c2a7583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207af-711a-4733-82b5-1a6c2a7583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d54207af-711a-4733-82b5-1a6c2a7583d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DB3DED7-C605-4E72-A53F-379870F005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207af-711a-4733-82b5-1a6c2a7583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Permitted Loan Calculation </vt:lpstr>
      <vt:lpstr>Forgiveness Worksheet</vt:lpstr>
      <vt:lpstr>'Forgiveness Worksheet'!Print_Area</vt:lpstr>
      <vt:lpstr>'Permitted Loan Calculation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Odelia Epstein</cp:lastModifiedBy>
  <cp:lastPrinted>2020-04-03T15:50:22Z</cp:lastPrinted>
  <dcterms:created xsi:type="dcterms:W3CDTF">2020-03-27T12:57:36Z</dcterms:created>
  <dcterms:modified xsi:type="dcterms:W3CDTF">2020-04-07T18:58:53Z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0x0101001C182CE08D889A458D7568460D5333A5</vt:lpwstr>
  </property>
  <property fmtid="{D5CDD505-2E9C-101B-9397-08002B2CF9AE}" pid="3" name="_NewReviewCycle">
    <vt:lpwstr/>
  </property>
</Properties>
</file>